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Zakázky 2024\06_Oprava střechy a stravovacího provozu\02_Druhé vyhlášení\Rozpočet pokus\"/>
    </mc:Choice>
  </mc:AlternateContent>
  <bookViews>
    <workbookView xWindow="-120" yWindow="-120" windowWidth="29040" windowHeight="15840"/>
  </bookViews>
  <sheets>
    <sheet name="Rekapitulace stavby" sheetId="1" r:id="rId1"/>
    <sheet name="2023-07-01 - Oprava střec..." sheetId="2" r:id="rId2"/>
    <sheet name="2023-07-03 - Oprava střec..." sheetId="4" r:id="rId3"/>
    <sheet name="2023-06-06 - Oprava střec..." sheetId="8" r:id="rId4"/>
    <sheet name="Seznam figur" sheetId="7" r:id="rId5"/>
  </sheets>
  <definedNames>
    <definedName name="_xlnm._FilterDatabase" localSheetId="3" hidden="1">'2023-06-06 - Oprava střec...'!$C$132:$L$345</definedName>
    <definedName name="_xlnm._FilterDatabase" localSheetId="1" hidden="1">'2023-07-01 - Oprava střec...'!$C$135:$L$463</definedName>
    <definedName name="_xlnm._FilterDatabase" localSheetId="2" hidden="1">'2023-07-03 - Oprava střec...'!$C$134:$L$561</definedName>
    <definedName name="_xlnm.Print_Titles" localSheetId="3">'2023-06-06 - Oprava střec...'!$132:$132</definedName>
    <definedName name="_xlnm.Print_Titles" localSheetId="1">'2023-07-01 - Oprava střec...'!$135:$135</definedName>
    <definedName name="_xlnm.Print_Titles" localSheetId="2">'2023-07-03 - Oprava střec...'!$134:$134</definedName>
    <definedName name="_xlnm.Print_Titles" localSheetId="0">'Rekapitulace stavby'!$92:$92</definedName>
    <definedName name="_xlnm.Print_Titles" localSheetId="4">'Seznam figur'!$9:$9</definedName>
    <definedName name="_xlnm.Print_Area" localSheetId="3">'2023-06-06 - Oprava střec...'!$C$4:$K$76,'2023-06-06 - Oprava střec...'!$C$82:$K$114,'2023-06-06 - Oprava střec...'!$C$120:$L$345</definedName>
    <definedName name="_xlnm.Print_Area" localSheetId="1">'2023-07-01 - Oprava střec...'!$C$4:$K$76,'2023-07-01 - Oprava střec...'!$C$82:$K$117,'2023-07-01 - Oprava střec...'!$C$123:$L$463</definedName>
    <definedName name="_xlnm.Print_Area" localSheetId="2">'2023-07-03 - Oprava střec...'!$C$4:$K$76,'2023-07-03 - Oprava střec...'!$C$82:$K$116,'2023-07-03 - Oprava střec...'!$C$122:$L$561</definedName>
    <definedName name="_xlnm.Print_Area" localSheetId="0">'Rekapitulace stavby'!$D$4:$AO$76,'Rekapitulace stavby'!$C$82:$AQ$98</definedName>
    <definedName name="_xlnm.Print_Area" localSheetId="4">'Seznam figur'!$C$4:$G$21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97" i="1" l="1"/>
  <c r="AZ97" i="1"/>
  <c r="AW97" i="1"/>
  <c r="K37" i="8" l="1"/>
  <c r="K38" i="8"/>
  <c r="K39" i="8"/>
  <c r="E85" i="8"/>
  <c r="E87" i="8"/>
  <c r="F89" i="8"/>
  <c r="J89" i="8"/>
  <c r="J91" i="8"/>
  <c r="F92" i="8"/>
  <c r="J92" i="8"/>
  <c r="E123" i="8"/>
  <c r="E125" i="8"/>
  <c r="F127" i="8"/>
  <c r="J127" i="8"/>
  <c r="J129" i="8"/>
  <c r="F130" i="8"/>
  <c r="J130" i="8"/>
  <c r="P136" i="8"/>
  <c r="K136" i="8" s="1"/>
  <c r="BE136" i="8" s="1"/>
  <c r="Q136" i="8"/>
  <c r="R136" i="8"/>
  <c r="R135" i="8" s="1"/>
  <c r="T136" i="8"/>
  <c r="V136" i="8"/>
  <c r="X136" i="8"/>
  <c r="BF136" i="8"/>
  <c r="BG136" i="8"/>
  <c r="BH136" i="8"/>
  <c r="BI136" i="8"/>
  <c r="BK136" i="8"/>
  <c r="P140" i="8"/>
  <c r="Q140" i="8"/>
  <c r="R140" i="8"/>
  <c r="T140" i="8"/>
  <c r="V140" i="8"/>
  <c r="X140" i="8"/>
  <c r="BF140" i="8"/>
  <c r="BG140" i="8"/>
  <c r="BH140" i="8"/>
  <c r="BI140" i="8"/>
  <c r="P144" i="8"/>
  <c r="BK144" i="8" s="1"/>
  <c r="Q144" i="8"/>
  <c r="R144" i="8"/>
  <c r="T144" i="8"/>
  <c r="V144" i="8"/>
  <c r="X144" i="8"/>
  <c r="BF144" i="8"/>
  <c r="BG144" i="8"/>
  <c r="BH144" i="8"/>
  <c r="BI144" i="8"/>
  <c r="P148" i="8"/>
  <c r="K148" i="8" s="1"/>
  <c r="BE148" i="8" s="1"/>
  <c r="Q148" i="8"/>
  <c r="R148" i="8"/>
  <c r="T148" i="8"/>
  <c r="V148" i="8"/>
  <c r="X148" i="8"/>
  <c r="BF148" i="8"/>
  <c r="BG148" i="8"/>
  <c r="BH148" i="8"/>
  <c r="BI148" i="8"/>
  <c r="K152" i="8"/>
  <c r="BE152" i="8" s="1"/>
  <c r="P152" i="8"/>
  <c r="Q152" i="8"/>
  <c r="R152" i="8"/>
  <c r="T152" i="8"/>
  <c r="V152" i="8"/>
  <c r="X152" i="8"/>
  <c r="BF152" i="8"/>
  <c r="BG152" i="8"/>
  <c r="BH152" i="8"/>
  <c r="BI152" i="8"/>
  <c r="BK152" i="8"/>
  <c r="P156" i="8"/>
  <c r="Q156" i="8"/>
  <c r="R156" i="8"/>
  <c r="T156" i="8"/>
  <c r="V156" i="8"/>
  <c r="X156" i="8"/>
  <c r="BF156" i="8"/>
  <c r="BG156" i="8"/>
  <c r="BH156" i="8"/>
  <c r="BI156" i="8"/>
  <c r="P160" i="8"/>
  <c r="BK160" i="8" s="1"/>
  <c r="Q160" i="8"/>
  <c r="R160" i="8"/>
  <c r="T160" i="8"/>
  <c r="V160" i="8"/>
  <c r="X160" i="8"/>
  <c r="BF160" i="8"/>
  <c r="BG160" i="8"/>
  <c r="BH160" i="8"/>
  <c r="BI160" i="8"/>
  <c r="P165" i="8"/>
  <c r="BK165" i="8" s="1"/>
  <c r="Q165" i="8"/>
  <c r="R165" i="8"/>
  <c r="T165" i="8"/>
  <c r="V165" i="8"/>
  <c r="X165" i="8"/>
  <c r="BF165" i="8"/>
  <c r="BG165" i="8"/>
  <c r="BH165" i="8"/>
  <c r="BI165" i="8"/>
  <c r="P168" i="8"/>
  <c r="K168" i="8" s="1"/>
  <c r="BE168" i="8" s="1"/>
  <c r="Q168" i="8"/>
  <c r="R168" i="8"/>
  <c r="T168" i="8"/>
  <c r="V168" i="8"/>
  <c r="X168" i="8"/>
  <c r="BF168" i="8"/>
  <c r="BG168" i="8"/>
  <c r="BH168" i="8"/>
  <c r="BI168" i="8"/>
  <c r="P172" i="8"/>
  <c r="K172" i="8" s="1"/>
  <c r="BE172" i="8" s="1"/>
  <c r="Q172" i="8"/>
  <c r="R172" i="8"/>
  <c r="T172" i="8"/>
  <c r="V172" i="8"/>
  <c r="X172" i="8"/>
  <c r="BF172" i="8"/>
  <c r="BG172" i="8"/>
  <c r="BH172" i="8"/>
  <c r="BI172" i="8"/>
  <c r="P173" i="8"/>
  <c r="Q173" i="8"/>
  <c r="R173" i="8"/>
  <c r="T173" i="8"/>
  <c r="V173" i="8"/>
  <c r="X173" i="8"/>
  <c r="BF173" i="8"/>
  <c r="BG173" i="8"/>
  <c r="BH173" i="8"/>
  <c r="BI173" i="8"/>
  <c r="P176" i="8"/>
  <c r="Q176" i="8"/>
  <c r="Q175" i="8" s="1"/>
  <c r="I100" i="8" s="1"/>
  <c r="R176" i="8"/>
  <c r="R175" i="8" s="1"/>
  <c r="J100" i="8" s="1"/>
  <c r="T176" i="8"/>
  <c r="T175" i="8" s="1"/>
  <c r="V176" i="8"/>
  <c r="V175" i="8" s="1"/>
  <c r="X176" i="8"/>
  <c r="X175" i="8" s="1"/>
  <c r="BF176" i="8"/>
  <c r="BG176" i="8"/>
  <c r="BH176" i="8"/>
  <c r="BI176" i="8"/>
  <c r="K179" i="8"/>
  <c r="BE179" i="8" s="1"/>
  <c r="P179" i="8"/>
  <c r="Q179" i="8"/>
  <c r="R179" i="8"/>
  <c r="T179" i="8"/>
  <c r="V179" i="8"/>
  <c r="X179" i="8"/>
  <c r="BF179" i="8"/>
  <c r="BG179" i="8"/>
  <c r="BH179" i="8"/>
  <c r="BI179" i="8"/>
  <c r="BK179" i="8"/>
  <c r="P184" i="8"/>
  <c r="Q184" i="8"/>
  <c r="R184" i="8"/>
  <c r="T184" i="8"/>
  <c r="V184" i="8"/>
  <c r="X184" i="8"/>
  <c r="BF184" i="8"/>
  <c r="BG184" i="8"/>
  <c r="BH184" i="8"/>
  <c r="BI184" i="8"/>
  <c r="P188" i="8"/>
  <c r="K188" i="8" s="1"/>
  <c r="BE188" i="8" s="1"/>
  <c r="Q188" i="8"/>
  <c r="R188" i="8"/>
  <c r="T188" i="8"/>
  <c r="V188" i="8"/>
  <c r="X188" i="8"/>
  <c r="BF188" i="8"/>
  <c r="BG188" i="8"/>
  <c r="BH188" i="8"/>
  <c r="BI188" i="8"/>
  <c r="BK188" i="8"/>
  <c r="P193" i="8"/>
  <c r="K193" i="8" s="1"/>
  <c r="BE193" i="8" s="1"/>
  <c r="Q193" i="8"/>
  <c r="R193" i="8"/>
  <c r="T193" i="8"/>
  <c r="V193" i="8"/>
  <c r="X193" i="8"/>
  <c r="BF193" i="8"/>
  <c r="BG193" i="8"/>
  <c r="BH193" i="8"/>
  <c r="BI193" i="8"/>
  <c r="P196" i="8"/>
  <c r="K196" i="8" s="1"/>
  <c r="BE196" i="8" s="1"/>
  <c r="Q196" i="8"/>
  <c r="R196" i="8"/>
  <c r="T196" i="8"/>
  <c r="V196" i="8"/>
  <c r="X196" i="8"/>
  <c r="BF196" i="8"/>
  <c r="BG196" i="8"/>
  <c r="BH196" i="8"/>
  <c r="BI196" i="8"/>
  <c r="BK196" i="8"/>
  <c r="P200" i="8"/>
  <c r="Q200" i="8"/>
  <c r="R200" i="8"/>
  <c r="T200" i="8"/>
  <c r="V200" i="8"/>
  <c r="X200" i="8"/>
  <c r="BF200" i="8"/>
  <c r="BG200" i="8"/>
  <c r="BH200" i="8"/>
  <c r="BI200" i="8"/>
  <c r="P205" i="8"/>
  <c r="BK205" i="8" s="1"/>
  <c r="Q205" i="8"/>
  <c r="R205" i="8"/>
  <c r="T205" i="8"/>
  <c r="V205" i="8"/>
  <c r="X205" i="8"/>
  <c r="BF205" i="8"/>
  <c r="BG205" i="8"/>
  <c r="BH205" i="8"/>
  <c r="BI205" i="8"/>
  <c r="P212" i="8"/>
  <c r="K212" i="8" s="1"/>
  <c r="BE212" i="8" s="1"/>
  <c r="Q212" i="8"/>
  <c r="R212" i="8"/>
  <c r="T212" i="8"/>
  <c r="V212" i="8"/>
  <c r="X212" i="8"/>
  <c r="BF212" i="8"/>
  <c r="BG212" i="8"/>
  <c r="BH212" i="8"/>
  <c r="BI212" i="8"/>
  <c r="K219" i="8"/>
  <c r="BE219" i="8" s="1"/>
  <c r="P219" i="8"/>
  <c r="Q219" i="8"/>
  <c r="R219" i="8"/>
  <c r="T219" i="8"/>
  <c r="V219" i="8"/>
  <c r="X219" i="8"/>
  <c r="BF219" i="8"/>
  <c r="BG219" i="8"/>
  <c r="BH219" i="8"/>
  <c r="BI219" i="8"/>
  <c r="BK219" i="8"/>
  <c r="P223" i="8"/>
  <c r="Q223" i="8"/>
  <c r="R223" i="8"/>
  <c r="T223" i="8"/>
  <c r="V223" i="8"/>
  <c r="X223" i="8"/>
  <c r="BF223" i="8"/>
  <c r="BG223" i="8"/>
  <c r="BH223" i="8"/>
  <c r="BI223" i="8"/>
  <c r="P228" i="8"/>
  <c r="BK228" i="8" s="1"/>
  <c r="Q228" i="8"/>
  <c r="R228" i="8"/>
  <c r="T228" i="8"/>
  <c r="V228" i="8"/>
  <c r="X228" i="8"/>
  <c r="BF228" i="8"/>
  <c r="BG228" i="8"/>
  <c r="BH228" i="8"/>
  <c r="BI228" i="8"/>
  <c r="P229" i="8"/>
  <c r="K229" i="8" s="1"/>
  <c r="BE229" i="8" s="1"/>
  <c r="Q229" i="8"/>
  <c r="R229" i="8"/>
  <c r="T229" i="8"/>
  <c r="V229" i="8"/>
  <c r="X229" i="8"/>
  <c r="BF229" i="8"/>
  <c r="BG229" i="8"/>
  <c r="BH229" i="8"/>
  <c r="BI229" i="8"/>
  <c r="R230" i="8"/>
  <c r="J103" i="8" s="1"/>
  <c r="K231" i="8"/>
  <c r="BE231" i="8" s="1"/>
  <c r="P231" i="8"/>
  <c r="Q231" i="8"/>
  <c r="R231" i="8"/>
  <c r="T231" i="8"/>
  <c r="V231" i="8"/>
  <c r="X231" i="8"/>
  <c r="BF231" i="8"/>
  <c r="BG231" i="8"/>
  <c r="BH231" i="8"/>
  <c r="BI231" i="8"/>
  <c r="BK231" i="8"/>
  <c r="BK230" i="8" s="1"/>
  <c r="K230" i="8" s="1"/>
  <c r="K103" i="8" s="1"/>
  <c r="P234" i="8"/>
  <c r="K234" i="8" s="1"/>
  <c r="BE234" i="8" s="1"/>
  <c r="Q234" i="8"/>
  <c r="R234" i="8"/>
  <c r="T234" i="8"/>
  <c r="V234" i="8"/>
  <c r="X234" i="8"/>
  <c r="BF234" i="8"/>
  <c r="BG234" i="8"/>
  <c r="BH234" i="8"/>
  <c r="BI234" i="8"/>
  <c r="BK234" i="8"/>
  <c r="P239" i="8"/>
  <c r="K239" i="8" s="1"/>
  <c r="BE239" i="8" s="1"/>
  <c r="Q239" i="8"/>
  <c r="R239" i="8"/>
  <c r="R238" i="8" s="1"/>
  <c r="J104" i="8" s="1"/>
  <c r="T239" i="8"/>
  <c r="V239" i="8"/>
  <c r="X239" i="8"/>
  <c r="BF239" i="8"/>
  <c r="BG239" i="8"/>
  <c r="BH239" i="8"/>
  <c r="BI239" i="8"/>
  <c r="BK239" i="8"/>
  <c r="P242" i="8"/>
  <c r="Q242" i="8"/>
  <c r="R242" i="8"/>
  <c r="T242" i="8"/>
  <c r="V242" i="8"/>
  <c r="X242" i="8"/>
  <c r="BF242" i="8"/>
  <c r="BG242" i="8"/>
  <c r="BH242" i="8"/>
  <c r="BI242" i="8"/>
  <c r="P245" i="8"/>
  <c r="BK245" i="8" s="1"/>
  <c r="Q245" i="8"/>
  <c r="R245" i="8"/>
  <c r="T245" i="8"/>
  <c r="V245" i="8"/>
  <c r="X245" i="8"/>
  <c r="BF245" i="8"/>
  <c r="BG245" i="8"/>
  <c r="BH245" i="8"/>
  <c r="BI245" i="8"/>
  <c r="K247" i="8"/>
  <c r="BE247" i="8" s="1"/>
  <c r="P247" i="8"/>
  <c r="BK247" i="8" s="1"/>
  <c r="BK246" i="8" s="1"/>
  <c r="K246" i="8" s="1"/>
  <c r="K105" i="8" s="1"/>
  <c r="Q247" i="8"/>
  <c r="Q246" i="8" s="1"/>
  <c r="I105" i="8" s="1"/>
  <c r="R247" i="8"/>
  <c r="R246" i="8" s="1"/>
  <c r="J105" i="8" s="1"/>
  <c r="T247" i="8"/>
  <c r="T246" i="8" s="1"/>
  <c r="V247" i="8"/>
  <c r="V246" i="8" s="1"/>
  <c r="X247" i="8"/>
  <c r="X246" i="8" s="1"/>
  <c r="BF247" i="8"/>
  <c r="BG247" i="8"/>
  <c r="BH247" i="8"/>
  <c r="BI247" i="8"/>
  <c r="K249" i="8"/>
  <c r="BE249" i="8" s="1"/>
  <c r="P249" i="8"/>
  <c r="BK249" i="8" s="1"/>
  <c r="Q249" i="8"/>
  <c r="R249" i="8"/>
  <c r="T249" i="8"/>
  <c r="V249" i="8"/>
  <c r="X249" i="8"/>
  <c r="BF249" i="8"/>
  <c r="BG249" i="8"/>
  <c r="BH249" i="8"/>
  <c r="BI249" i="8"/>
  <c r="K252" i="8"/>
  <c r="BE252" i="8" s="1"/>
  <c r="P252" i="8"/>
  <c r="Q252" i="8"/>
  <c r="R252" i="8"/>
  <c r="T252" i="8"/>
  <c r="V252" i="8"/>
  <c r="X252" i="8"/>
  <c r="BF252" i="8"/>
  <c r="BG252" i="8"/>
  <c r="BH252" i="8"/>
  <c r="BI252" i="8"/>
  <c r="BK252" i="8"/>
  <c r="P255" i="8"/>
  <c r="K255" i="8" s="1"/>
  <c r="BE255" i="8" s="1"/>
  <c r="Q255" i="8"/>
  <c r="R255" i="8"/>
  <c r="T255" i="8"/>
  <c r="V255" i="8"/>
  <c r="X255" i="8"/>
  <c r="BF255" i="8"/>
  <c r="BG255" i="8"/>
  <c r="BH255" i="8"/>
  <c r="BI255" i="8"/>
  <c r="P258" i="8"/>
  <c r="Q258" i="8"/>
  <c r="R258" i="8"/>
  <c r="T258" i="8"/>
  <c r="V258" i="8"/>
  <c r="X258" i="8"/>
  <c r="BF258" i="8"/>
  <c r="BG258" i="8"/>
  <c r="BH258" i="8"/>
  <c r="BI258" i="8"/>
  <c r="P262" i="8"/>
  <c r="K262" i="8" s="1"/>
  <c r="BE262" i="8" s="1"/>
  <c r="Q262" i="8"/>
  <c r="R262" i="8"/>
  <c r="T262" i="8"/>
  <c r="V262" i="8"/>
  <c r="X262" i="8"/>
  <c r="BF262" i="8"/>
  <c r="BG262" i="8"/>
  <c r="BH262" i="8"/>
  <c r="BI262" i="8"/>
  <c r="BK262" i="8"/>
  <c r="P265" i="8"/>
  <c r="K265" i="8" s="1"/>
  <c r="BE265" i="8" s="1"/>
  <c r="Q265" i="8"/>
  <c r="R265" i="8"/>
  <c r="T265" i="8"/>
  <c r="V265" i="8"/>
  <c r="X265" i="8"/>
  <c r="BF265" i="8"/>
  <c r="BG265" i="8"/>
  <c r="BH265" i="8"/>
  <c r="BI265" i="8"/>
  <c r="P268" i="8"/>
  <c r="K268" i="8" s="1"/>
  <c r="BE268" i="8" s="1"/>
  <c r="Q268" i="8"/>
  <c r="R268" i="8"/>
  <c r="T268" i="8"/>
  <c r="V268" i="8"/>
  <c r="X268" i="8"/>
  <c r="BF268" i="8"/>
  <c r="BG268" i="8"/>
  <c r="BH268" i="8"/>
  <c r="BI268" i="8"/>
  <c r="P270" i="8"/>
  <c r="K270" i="8" s="1"/>
  <c r="BE270" i="8" s="1"/>
  <c r="Q270" i="8"/>
  <c r="R270" i="8"/>
  <c r="T270" i="8"/>
  <c r="V270" i="8"/>
  <c r="X270" i="8"/>
  <c r="BF270" i="8"/>
  <c r="BG270" i="8"/>
  <c r="BH270" i="8"/>
  <c r="BI270" i="8"/>
  <c r="P273" i="8"/>
  <c r="Q273" i="8"/>
  <c r="R273" i="8"/>
  <c r="T273" i="8"/>
  <c r="V273" i="8"/>
  <c r="X273" i="8"/>
  <c r="BF273" i="8"/>
  <c r="BG273" i="8"/>
  <c r="BH273" i="8"/>
  <c r="BI273" i="8"/>
  <c r="K276" i="8"/>
  <c r="BE276" i="8" s="1"/>
  <c r="P276" i="8"/>
  <c r="BK276" i="8" s="1"/>
  <c r="Q276" i="8"/>
  <c r="R276" i="8"/>
  <c r="T276" i="8"/>
  <c r="V276" i="8"/>
  <c r="X276" i="8"/>
  <c r="BF276" i="8"/>
  <c r="BG276" i="8"/>
  <c r="BH276" i="8"/>
  <c r="BI276" i="8"/>
  <c r="K279" i="8"/>
  <c r="BE279" i="8" s="1"/>
  <c r="P279" i="8"/>
  <c r="Q279" i="8"/>
  <c r="R279" i="8"/>
  <c r="T279" i="8"/>
  <c r="V279" i="8"/>
  <c r="X279" i="8"/>
  <c r="BF279" i="8"/>
  <c r="BG279" i="8"/>
  <c r="BH279" i="8"/>
  <c r="BI279" i="8"/>
  <c r="BK279" i="8"/>
  <c r="P282" i="8"/>
  <c r="K282" i="8" s="1"/>
  <c r="BE282" i="8" s="1"/>
  <c r="Q282" i="8"/>
  <c r="R282" i="8"/>
  <c r="T282" i="8"/>
  <c r="V282" i="8"/>
  <c r="X282" i="8"/>
  <c r="BF282" i="8"/>
  <c r="BG282" i="8"/>
  <c r="BH282" i="8"/>
  <c r="BI282" i="8"/>
  <c r="P285" i="8"/>
  <c r="Q285" i="8"/>
  <c r="R285" i="8"/>
  <c r="T285" i="8"/>
  <c r="V285" i="8"/>
  <c r="X285" i="8"/>
  <c r="BF285" i="8"/>
  <c r="BG285" i="8"/>
  <c r="BH285" i="8"/>
  <c r="BI285" i="8"/>
  <c r="K288" i="8"/>
  <c r="BE288" i="8" s="1"/>
  <c r="P288" i="8"/>
  <c r="Q288" i="8"/>
  <c r="R288" i="8"/>
  <c r="T288" i="8"/>
  <c r="V288" i="8"/>
  <c r="X288" i="8"/>
  <c r="BF288" i="8"/>
  <c r="BG288" i="8"/>
  <c r="BH288" i="8"/>
  <c r="BI288" i="8"/>
  <c r="BK288" i="8"/>
  <c r="K291" i="8"/>
  <c r="BE291" i="8" s="1"/>
  <c r="P291" i="8"/>
  <c r="Q291" i="8"/>
  <c r="R291" i="8"/>
  <c r="T291" i="8"/>
  <c r="V291" i="8"/>
  <c r="X291" i="8"/>
  <c r="BF291" i="8"/>
  <c r="BG291" i="8"/>
  <c r="BH291" i="8"/>
  <c r="BI291" i="8"/>
  <c r="BK291" i="8"/>
  <c r="P296" i="8"/>
  <c r="K296" i="8" s="1"/>
  <c r="BE296" i="8" s="1"/>
  <c r="Q296" i="8"/>
  <c r="R296" i="8"/>
  <c r="T296" i="8"/>
  <c r="V296" i="8"/>
  <c r="X296" i="8"/>
  <c r="BF296" i="8"/>
  <c r="BG296" i="8"/>
  <c r="BH296" i="8"/>
  <c r="BI296" i="8"/>
  <c r="BK296" i="8"/>
  <c r="P301" i="8"/>
  <c r="Q301" i="8"/>
  <c r="R301" i="8"/>
  <c r="T301" i="8"/>
  <c r="V301" i="8"/>
  <c r="X301" i="8"/>
  <c r="BF301" i="8"/>
  <c r="BG301" i="8"/>
  <c r="BH301" i="8"/>
  <c r="BI301" i="8"/>
  <c r="K304" i="8"/>
  <c r="BE304" i="8" s="1"/>
  <c r="P304" i="8"/>
  <c r="BK304" i="8" s="1"/>
  <c r="Q304" i="8"/>
  <c r="R304" i="8"/>
  <c r="T304" i="8"/>
  <c r="V304" i="8"/>
  <c r="X304" i="8"/>
  <c r="BF304" i="8"/>
  <c r="BG304" i="8"/>
  <c r="BH304" i="8"/>
  <c r="BI304" i="8"/>
  <c r="K309" i="8"/>
  <c r="BE309" i="8" s="1"/>
  <c r="P309" i="8"/>
  <c r="Q309" i="8"/>
  <c r="R309" i="8"/>
  <c r="T309" i="8"/>
  <c r="V309" i="8"/>
  <c r="X309" i="8"/>
  <c r="BF309" i="8"/>
  <c r="BG309" i="8"/>
  <c r="BH309" i="8"/>
  <c r="BI309" i="8"/>
  <c r="BK309" i="8"/>
  <c r="P314" i="8"/>
  <c r="K314" i="8" s="1"/>
  <c r="BE314" i="8" s="1"/>
  <c r="Q314" i="8"/>
  <c r="R314" i="8"/>
  <c r="T314" i="8"/>
  <c r="V314" i="8"/>
  <c r="X314" i="8"/>
  <c r="BF314" i="8"/>
  <c r="BG314" i="8"/>
  <c r="BH314" i="8"/>
  <c r="BI314" i="8"/>
  <c r="P319" i="8"/>
  <c r="Q319" i="8"/>
  <c r="R319" i="8"/>
  <c r="T319" i="8"/>
  <c r="V319" i="8"/>
  <c r="X319" i="8"/>
  <c r="BF319" i="8"/>
  <c r="BG319" i="8"/>
  <c r="BH319" i="8"/>
  <c r="BI319" i="8"/>
  <c r="K324" i="8"/>
  <c r="BE324" i="8" s="1"/>
  <c r="P324" i="8"/>
  <c r="Q324" i="8"/>
  <c r="R324" i="8"/>
  <c r="T324" i="8"/>
  <c r="V324" i="8"/>
  <c r="X324" i="8"/>
  <c r="BF324" i="8"/>
  <c r="BG324" i="8"/>
  <c r="BH324" i="8"/>
  <c r="BI324" i="8"/>
  <c r="BK324" i="8"/>
  <c r="K326" i="8"/>
  <c r="BE326" i="8" s="1"/>
  <c r="P326" i="8"/>
  <c r="Q326" i="8"/>
  <c r="R326" i="8"/>
  <c r="T326" i="8"/>
  <c r="V326" i="8"/>
  <c r="X326" i="8"/>
  <c r="BF326" i="8"/>
  <c r="BG326" i="8"/>
  <c r="BH326" i="8"/>
  <c r="BI326" i="8"/>
  <c r="BK326" i="8"/>
  <c r="K329" i="8"/>
  <c r="BE329" i="8" s="1"/>
  <c r="P329" i="8"/>
  <c r="Q329" i="8"/>
  <c r="R329" i="8"/>
  <c r="T329" i="8"/>
  <c r="V329" i="8"/>
  <c r="X329" i="8"/>
  <c r="BF329" i="8"/>
  <c r="BG329" i="8"/>
  <c r="BH329" i="8"/>
  <c r="BI329" i="8"/>
  <c r="BK329" i="8"/>
  <c r="P333" i="8"/>
  <c r="K333" i="8" s="1"/>
  <c r="BE333" i="8" s="1"/>
  <c r="Q333" i="8"/>
  <c r="R333" i="8"/>
  <c r="T333" i="8"/>
  <c r="V333" i="8"/>
  <c r="X333" i="8"/>
  <c r="BF333" i="8"/>
  <c r="BG333" i="8"/>
  <c r="BH333" i="8"/>
  <c r="BI333" i="8"/>
  <c r="P335" i="8"/>
  <c r="K335" i="8" s="1"/>
  <c r="BE335" i="8" s="1"/>
  <c r="Q335" i="8"/>
  <c r="R335" i="8"/>
  <c r="R334" i="8" s="1"/>
  <c r="J109" i="8" s="1"/>
  <c r="T335" i="8"/>
  <c r="T334" i="8" s="1"/>
  <c r="V335" i="8"/>
  <c r="V334" i="8" s="1"/>
  <c r="X335" i="8"/>
  <c r="BF335" i="8"/>
  <c r="BG335" i="8"/>
  <c r="BH335" i="8"/>
  <c r="BI335" i="8"/>
  <c r="P336" i="8"/>
  <c r="Q336" i="8"/>
  <c r="Q334" i="8" s="1"/>
  <c r="I109" i="8" s="1"/>
  <c r="R336" i="8"/>
  <c r="T336" i="8"/>
  <c r="V336" i="8"/>
  <c r="X336" i="8"/>
  <c r="BF336" i="8"/>
  <c r="BG336" i="8"/>
  <c r="BH336" i="8"/>
  <c r="BI336" i="8"/>
  <c r="P339" i="8"/>
  <c r="K339" i="8" s="1"/>
  <c r="BE339" i="8" s="1"/>
  <c r="Q339" i="8"/>
  <c r="R339" i="8"/>
  <c r="T339" i="8"/>
  <c r="V339" i="8"/>
  <c r="V338" i="8" s="1"/>
  <c r="V337" i="8" s="1"/>
  <c r="X339" i="8"/>
  <c r="BF339" i="8"/>
  <c r="BG339" i="8"/>
  <c r="BH339" i="8"/>
  <c r="BI339" i="8"/>
  <c r="K340" i="8"/>
  <c r="BE340" i="8" s="1"/>
  <c r="P340" i="8"/>
  <c r="BK340" i="8" s="1"/>
  <c r="Q340" i="8"/>
  <c r="R340" i="8"/>
  <c r="T340" i="8"/>
  <c r="V340" i="8"/>
  <c r="X340" i="8"/>
  <c r="BF340" i="8"/>
  <c r="BG340" i="8"/>
  <c r="BH340" i="8"/>
  <c r="BI340" i="8"/>
  <c r="K341" i="8"/>
  <c r="BE341" i="8" s="1"/>
  <c r="P341" i="8"/>
  <c r="Q341" i="8"/>
  <c r="R341" i="8"/>
  <c r="T341" i="8"/>
  <c r="V341" i="8"/>
  <c r="X341" i="8"/>
  <c r="BF341" i="8"/>
  <c r="BG341" i="8"/>
  <c r="BH341" i="8"/>
  <c r="BI341" i="8"/>
  <c r="BK341" i="8"/>
  <c r="K343" i="8"/>
  <c r="BE343" i="8" s="1"/>
  <c r="P343" i="8"/>
  <c r="Q343" i="8"/>
  <c r="Q342" i="8" s="1"/>
  <c r="I112" i="8" s="1"/>
  <c r="R343" i="8"/>
  <c r="R342" i="8" s="1"/>
  <c r="J112" i="8" s="1"/>
  <c r="T343" i="8"/>
  <c r="T342" i="8" s="1"/>
  <c r="V343" i="8"/>
  <c r="V342" i="8" s="1"/>
  <c r="X343" i="8"/>
  <c r="X342" i="8" s="1"/>
  <c r="BF343" i="8"/>
  <c r="BG343" i="8"/>
  <c r="BH343" i="8"/>
  <c r="BI343" i="8"/>
  <c r="BK343" i="8"/>
  <c r="BK342" i="8" s="1"/>
  <c r="K342" i="8" s="1"/>
  <c r="K112" i="8" s="1"/>
  <c r="K345" i="8"/>
  <c r="BE345" i="8" s="1"/>
  <c r="P345" i="8"/>
  <c r="Q345" i="8"/>
  <c r="Q344" i="8" s="1"/>
  <c r="I113" i="8" s="1"/>
  <c r="R345" i="8"/>
  <c r="R344" i="8" s="1"/>
  <c r="J113" i="8" s="1"/>
  <c r="T345" i="8"/>
  <c r="T344" i="8" s="1"/>
  <c r="V345" i="8"/>
  <c r="V344" i="8" s="1"/>
  <c r="X345" i="8"/>
  <c r="X344" i="8" s="1"/>
  <c r="BF345" i="8"/>
  <c r="BG345" i="8"/>
  <c r="BH345" i="8"/>
  <c r="BI345" i="8"/>
  <c r="BK345" i="8"/>
  <c r="BK344" i="8" s="1"/>
  <c r="K344" i="8" s="1"/>
  <c r="K113" i="8" s="1"/>
  <c r="X269" i="8" l="1"/>
  <c r="T248" i="8"/>
  <c r="X178" i="8"/>
  <c r="Q178" i="8"/>
  <c r="I102" i="8" s="1"/>
  <c r="F37" i="8"/>
  <c r="BD97" i="1" s="1"/>
  <c r="R338" i="8"/>
  <c r="X338" i="8"/>
  <c r="Q338" i="8"/>
  <c r="I111" i="8" s="1"/>
  <c r="X334" i="8"/>
  <c r="V325" i="8"/>
  <c r="BK314" i="8"/>
  <c r="BK282" i="8"/>
  <c r="K245" i="8"/>
  <c r="BE245" i="8" s="1"/>
  <c r="X238" i="8"/>
  <c r="Q238" i="8"/>
  <c r="I104" i="8" s="1"/>
  <c r="V230" i="8"/>
  <c r="BK229" i="8"/>
  <c r="K228" i="8"/>
  <c r="BE228" i="8" s="1"/>
  <c r="BK212" i="8"/>
  <c r="K205" i="8"/>
  <c r="BE205" i="8" s="1"/>
  <c r="BK168" i="8"/>
  <c r="T164" i="8"/>
  <c r="K165" i="8"/>
  <c r="BE165" i="8" s="1"/>
  <c r="K160" i="8"/>
  <c r="BE160" i="8" s="1"/>
  <c r="BK148" i="8"/>
  <c r="K144" i="8"/>
  <c r="BE144" i="8" s="1"/>
  <c r="X135" i="8"/>
  <c r="Q135" i="8"/>
  <c r="F39" i="8"/>
  <c r="BF97" i="1" s="1"/>
  <c r="V135" i="8"/>
  <c r="T325" i="8"/>
  <c r="Q269" i="8"/>
  <c r="I107" i="8" s="1"/>
  <c r="V238" i="8"/>
  <c r="T230" i="8"/>
  <c r="BK265" i="8"/>
  <c r="V248" i="8"/>
  <c r="BK193" i="8"/>
  <c r="J111" i="8"/>
  <c r="R337" i="8"/>
  <c r="J110" i="8" s="1"/>
  <c r="X337" i="8"/>
  <c r="I98" i="8"/>
  <c r="BK339" i="8"/>
  <c r="BK338" i="8" s="1"/>
  <c r="T338" i="8"/>
  <c r="T337" i="8" s="1"/>
  <c r="K336" i="8"/>
  <c r="BE336" i="8" s="1"/>
  <c r="BK336" i="8"/>
  <c r="R325" i="8"/>
  <c r="J108" i="8" s="1"/>
  <c r="K301" i="8"/>
  <c r="BE301" i="8" s="1"/>
  <c r="BK301" i="8"/>
  <c r="K273" i="8"/>
  <c r="BE273" i="8" s="1"/>
  <c r="BK273" i="8"/>
  <c r="R269" i="8"/>
  <c r="J107" i="8" s="1"/>
  <c r="K242" i="8"/>
  <c r="BE242" i="8" s="1"/>
  <c r="BK242" i="8"/>
  <c r="BK238" i="8" s="1"/>
  <c r="K238" i="8" s="1"/>
  <c r="K104" i="8" s="1"/>
  <c r="T238" i="8"/>
  <c r="K184" i="8"/>
  <c r="BE184" i="8" s="1"/>
  <c r="BK184" i="8"/>
  <c r="V178" i="8"/>
  <c r="X164" i="8"/>
  <c r="X134" i="8" s="1"/>
  <c r="Q164" i="8"/>
  <c r="I99" i="8" s="1"/>
  <c r="F38" i="8"/>
  <c r="BE97" i="1" s="1"/>
  <c r="F129" i="8"/>
  <c r="F91" i="8"/>
  <c r="X325" i="8"/>
  <c r="Q325" i="8"/>
  <c r="I108" i="8" s="1"/>
  <c r="K258" i="8"/>
  <c r="BE258" i="8" s="1"/>
  <c r="BK258" i="8"/>
  <c r="R248" i="8"/>
  <c r="J106" i="8" s="1"/>
  <c r="T178" i="8"/>
  <c r="V164" i="8"/>
  <c r="V134" i="8" s="1"/>
  <c r="K156" i="8"/>
  <c r="BE156" i="8" s="1"/>
  <c r="BK156" i="8"/>
  <c r="K140" i="8"/>
  <c r="BE140" i="8" s="1"/>
  <c r="BK140" i="8"/>
  <c r="BK135" i="8" s="1"/>
  <c r="T135" i="8"/>
  <c r="T134" i="8" s="1"/>
  <c r="K319" i="8"/>
  <c r="BE319" i="8" s="1"/>
  <c r="BK319" i="8"/>
  <c r="K285" i="8"/>
  <c r="BE285" i="8" s="1"/>
  <c r="BK285" i="8"/>
  <c r="V269" i="8"/>
  <c r="X248" i="8"/>
  <c r="Q248" i="8"/>
  <c r="I106" i="8" s="1"/>
  <c r="K223" i="8"/>
  <c r="BE223" i="8" s="1"/>
  <c r="BK223" i="8"/>
  <c r="K200" i="8"/>
  <c r="BE200" i="8" s="1"/>
  <c r="BK200" i="8"/>
  <c r="BK178" i="8" s="1"/>
  <c r="R178" i="8"/>
  <c r="F36" i="8"/>
  <c r="BC97" i="1" s="1"/>
  <c r="J98" i="8"/>
  <c r="T269" i="8"/>
  <c r="X230" i="8"/>
  <c r="Q230" i="8"/>
  <c r="I103" i="8" s="1"/>
  <c r="K176" i="8"/>
  <c r="BE176" i="8" s="1"/>
  <c r="BK176" i="8"/>
  <c r="BK175" i="8" s="1"/>
  <c r="K175" i="8" s="1"/>
  <c r="K100" i="8" s="1"/>
  <c r="K173" i="8"/>
  <c r="BE173" i="8" s="1"/>
  <c r="BK173" i="8"/>
  <c r="BK164" i="8"/>
  <c r="K164" i="8" s="1"/>
  <c r="K99" i="8" s="1"/>
  <c r="R164" i="8"/>
  <c r="J99" i="8" s="1"/>
  <c r="K36" i="8"/>
  <c r="AY97" i="1" s="1"/>
  <c r="BK335" i="8"/>
  <c r="BK334" i="8" s="1"/>
  <c r="K334" i="8" s="1"/>
  <c r="K109" i="8" s="1"/>
  <c r="BK333" i="8"/>
  <c r="BK325" i="8" s="1"/>
  <c r="K325" i="8" s="1"/>
  <c r="K108" i="8" s="1"/>
  <c r="BK270" i="8"/>
  <c r="BK268" i="8"/>
  <c r="BK255" i="8"/>
  <c r="BK248" i="8" s="1"/>
  <c r="K248" i="8" s="1"/>
  <c r="K106" i="8" s="1"/>
  <c r="BK172" i="8"/>
  <c r="K35" i="8" l="1"/>
  <c r="AX97" i="1" s="1"/>
  <c r="AV97" i="1" s="1"/>
  <c r="Q337" i="8"/>
  <c r="I110" i="8" s="1"/>
  <c r="BK269" i="8"/>
  <c r="K269" i="8" s="1"/>
  <c r="K107" i="8" s="1"/>
  <c r="F35" i="8"/>
  <c r="BB97" i="1" s="1"/>
  <c r="X177" i="8"/>
  <c r="X133" i="8" s="1"/>
  <c r="BK177" i="8"/>
  <c r="K177" i="8" s="1"/>
  <c r="K101" i="8" s="1"/>
  <c r="K178" i="8"/>
  <c r="K102" i="8" s="1"/>
  <c r="Q134" i="8"/>
  <c r="T177" i="8"/>
  <c r="T133" i="8" s="1"/>
  <c r="Q177" i="8"/>
  <c r="I101" i="8" s="1"/>
  <c r="BK134" i="8"/>
  <c r="K135" i="8"/>
  <c r="K98" i="8" s="1"/>
  <c r="R134" i="8"/>
  <c r="J102" i="8"/>
  <c r="R177" i="8"/>
  <c r="J101" i="8" s="1"/>
  <c r="V177" i="8"/>
  <c r="V133" i="8" s="1"/>
  <c r="BK337" i="8"/>
  <c r="K337" i="8" s="1"/>
  <c r="K110" i="8" s="1"/>
  <c r="K338" i="8"/>
  <c r="K111" i="8" s="1"/>
  <c r="I97" i="8" l="1"/>
  <c r="Q133" i="8"/>
  <c r="I96" i="8" s="1"/>
  <c r="K30" i="8" s="1"/>
  <c r="AS97" i="1" s="1"/>
  <c r="BK133" i="8"/>
  <c r="K133" i="8" s="1"/>
  <c r="K134" i="8"/>
  <c r="K97" i="8" s="1"/>
  <c r="J97" i="8"/>
  <c r="R133" i="8"/>
  <c r="J96" i="8" s="1"/>
  <c r="K31" i="8" s="1"/>
  <c r="AT97" i="1" s="1"/>
  <c r="K96" i="8" l="1"/>
  <c r="K32" i="8"/>
  <c r="K41" i="8" l="1"/>
  <c r="AG97" i="1"/>
  <c r="AN97" i="1" s="1"/>
  <c r="D7" i="7"/>
  <c r="K39" i="4"/>
  <c r="K38" i="4"/>
  <c r="BA96" i="1" s="1"/>
  <c r="K37" i="4"/>
  <c r="AZ96" i="1"/>
  <c r="BI561" i="4"/>
  <c r="BH561" i="4"/>
  <c r="BG561" i="4"/>
  <c r="BF561" i="4"/>
  <c r="R561" i="4"/>
  <c r="Q561" i="4"/>
  <c r="P561" i="4"/>
  <c r="BK561" i="4"/>
  <c r="K561" i="4" s="1"/>
  <c r="BE561" i="4" s="1"/>
  <c r="BI560" i="4"/>
  <c r="BH560" i="4"/>
  <c r="BG560" i="4"/>
  <c r="BF560" i="4"/>
  <c r="R560" i="4"/>
  <c r="Q560" i="4"/>
  <c r="P560" i="4"/>
  <c r="BK560" i="4" s="1"/>
  <c r="K560" i="4" s="1"/>
  <c r="BE560" i="4" s="1"/>
  <c r="BI559" i="4"/>
  <c r="BH559" i="4"/>
  <c r="BG559" i="4"/>
  <c r="BF559" i="4"/>
  <c r="R559" i="4"/>
  <c r="Q559" i="4"/>
  <c r="P559" i="4"/>
  <c r="BK559" i="4"/>
  <c r="K559" i="4" s="1"/>
  <c r="BE559" i="4" s="1"/>
  <c r="BI558" i="4"/>
  <c r="BH558" i="4"/>
  <c r="BG558" i="4"/>
  <c r="BF558" i="4"/>
  <c r="R558" i="4"/>
  <c r="Q558" i="4"/>
  <c r="P558" i="4"/>
  <c r="BK558" i="4" s="1"/>
  <c r="K558" i="4" s="1"/>
  <c r="BE558" i="4" s="1"/>
  <c r="BI557" i="4"/>
  <c r="BH557" i="4"/>
  <c r="BG557" i="4"/>
  <c r="BF557" i="4"/>
  <c r="R557" i="4"/>
  <c r="Q557" i="4"/>
  <c r="P557" i="4"/>
  <c r="BK557" i="4"/>
  <c r="K557" i="4" s="1"/>
  <c r="BE557" i="4" s="1"/>
  <c r="BI555" i="4"/>
  <c r="BH555" i="4"/>
  <c r="BG555" i="4"/>
  <c r="BF555" i="4"/>
  <c r="X555" i="4"/>
  <c r="X554" i="4"/>
  <c r="V555" i="4"/>
  <c r="V554" i="4" s="1"/>
  <c r="T555" i="4"/>
  <c r="T554" i="4"/>
  <c r="P555" i="4"/>
  <c r="BI553" i="4"/>
  <c r="BH553" i="4"/>
  <c r="BG553" i="4"/>
  <c r="BF553" i="4"/>
  <c r="X553" i="4"/>
  <c r="X552" i="4" s="1"/>
  <c r="V553" i="4"/>
  <c r="V552" i="4" s="1"/>
  <c r="T553" i="4"/>
  <c r="T552" i="4" s="1"/>
  <c r="P553" i="4"/>
  <c r="K553" i="4" s="1"/>
  <c r="BI551" i="4"/>
  <c r="BH551" i="4"/>
  <c r="BG551" i="4"/>
  <c r="BF551" i="4"/>
  <c r="X551" i="4"/>
  <c r="V551" i="4"/>
  <c r="T551" i="4"/>
  <c r="P551" i="4"/>
  <c r="BI550" i="4"/>
  <c r="BH550" i="4"/>
  <c r="BG550" i="4"/>
  <c r="BF550" i="4"/>
  <c r="X550" i="4"/>
  <c r="V550" i="4"/>
  <c r="T550" i="4"/>
  <c r="P550" i="4"/>
  <c r="BI549" i="4"/>
  <c r="BH549" i="4"/>
  <c r="BG549" i="4"/>
  <c r="BF549" i="4"/>
  <c r="X549" i="4"/>
  <c r="V549" i="4"/>
  <c r="T549" i="4"/>
  <c r="P549" i="4"/>
  <c r="BI546" i="4"/>
  <c r="BH546" i="4"/>
  <c r="BG546" i="4"/>
  <c r="BF546" i="4"/>
  <c r="X546" i="4"/>
  <c r="V546" i="4"/>
  <c r="T546" i="4"/>
  <c r="P546" i="4"/>
  <c r="BI545" i="4"/>
  <c r="BH545" i="4"/>
  <c r="BG545" i="4"/>
  <c r="BF545" i="4"/>
  <c r="X545" i="4"/>
  <c r="V545" i="4"/>
  <c r="T545" i="4"/>
  <c r="P545" i="4"/>
  <c r="BI542" i="4"/>
  <c r="BH542" i="4"/>
  <c r="BG542" i="4"/>
  <c r="BF542" i="4"/>
  <c r="X542" i="4"/>
  <c r="V542" i="4"/>
  <c r="T542" i="4"/>
  <c r="P542" i="4"/>
  <c r="BI539" i="4"/>
  <c r="BH539" i="4"/>
  <c r="BG539" i="4"/>
  <c r="BF539" i="4"/>
  <c r="X539" i="4"/>
  <c r="V539" i="4"/>
  <c r="T539" i="4"/>
  <c r="P539" i="4"/>
  <c r="BI536" i="4"/>
  <c r="BH536" i="4"/>
  <c r="BG536" i="4"/>
  <c r="BF536" i="4"/>
  <c r="X536" i="4"/>
  <c r="V536" i="4"/>
  <c r="T536" i="4"/>
  <c r="P536" i="4"/>
  <c r="K536" i="4" s="1"/>
  <c r="BE536" i="4" s="1"/>
  <c r="BI534" i="4"/>
  <c r="BH534" i="4"/>
  <c r="BG534" i="4"/>
  <c r="BF534" i="4"/>
  <c r="X534" i="4"/>
  <c r="V534" i="4"/>
  <c r="T534" i="4"/>
  <c r="P534" i="4"/>
  <c r="BI531" i="4"/>
  <c r="BH531" i="4"/>
  <c r="BG531" i="4"/>
  <c r="BF531" i="4"/>
  <c r="X531" i="4"/>
  <c r="V531" i="4"/>
  <c r="T531" i="4"/>
  <c r="P531" i="4"/>
  <c r="BI527" i="4"/>
  <c r="BH527" i="4"/>
  <c r="BG527" i="4"/>
  <c r="BF527" i="4"/>
  <c r="X527" i="4"/>
  <c r="V527" i="4"/>
  <c r="T527" i="4"/>
  <c r="P527" i="4"/>
  <c r="BK527" i="4" s="1"/>
  <c r="BI524" i="4"/>
  <c r="BH524" i="4"/>
  <c r="BG524" i="4"/>
  <c r="BF524" i="4"/>
  <c r="X524" i="4"/>
  <c r="V524" i="4"/>
  <c r="T524" i="4"/>
  <c r="P524" i="4"/>
  <c r="BI521" i="4"/>
  <c r="BH521" i="4"/>
  <c r="BG521" i="4"/>
  <c r="BF521" i="4"/>
  <c r="X521" i="4"/>
  <c r="V521" i="4"/>
  <c r="T521" i="4"/>
  <c r="P521" i="4"/>
  <c r="BI519" i="4"/>
  <c r="BH519" i="4"/>
  <c r="BG519" i="4"/>
  <c r="BF519" i="4"/>
  <c r="X519" i="4"/>
  <c r="V519" i="4"/>
  <c r="T519" i="4"/>
  <c r="P519" i="4"/>
  <c r="BI514" i="4"/>
  <c r="BH514" i="4"/>
  <c r="BG514" i="4"/>
  <c r="BF514" i="4"/>
  <c r="X514" i="4"/>
  <c r="V514" i="4"/>
  <c r="T514" i="4"/>
  <c r="P514" i="4"/>
  <c r="BI509" i="4"/>
  <c r="BH509" i="4"/>
  <c r="BG509" i="4"/>
  <c r="BF509" i="4"/>
  <c r="X509" i="4"/>
  <c r="V509" i="4"/>
  <c r="T509" i="4"/>
  <c r="P509" i="4"/>
  <c r="BI504" i="4"/>
  <c r="BH504" i="4"/>
  <c r="BG504" i="4"/>
  <c r="BF504" i="4"/>
  <c r="X504" i="4"/>
  <c r="V504" i="4"/>
  <c r="T504" i="4"/>
  <c r="P504" i="4"/>
  <c r="BI499" i="4"/>
  <c r="BH499" i="4"/>
  <c r="BG499" i="4"/>
  <c r="BF499" i="4"/>
  <c r="X499" i="4"/>
  <c r="V499" i="4"/>
  <c r="T499" i="4"/>
  <c r="P499" i="4"/>
  <c r="BI495" i="4"/>
  <c r="BH495" i="4"/>
  <c r="BG495" i="4"/>
  <c r="BF495" i="4"/>
  <c r="X495" i="4"/>
  <c r="V495" i="4"/>
  <c r="T495" i="4"/>
  <c r="P495" i="4"/>
  <c r="BI490" i="4"/>
  <c r="BH490" i="4"/>
  <c r="BG490" i="4"/>
  <c r="BF490" i="4"/>
  <c r="X490" i="4"/>
  <c r="V490" i="4"/>
  <c r="T490" i="4"/>
  <c r="P490" i="4"/>
  <c r="BI485" i="4"/>
  <c r="BH485" i="4"/>
  <c r="BG485" i="4"/>
  <c r="BF485" i="4"/>
  <c r="X485" i="4"/>
  <c r="V485" i="4"/>
  <c r="T485" i="4"/>
  <c r="P485" i="4"/>
  <c r="BI480" i="4"/>
  <c r="BH480" i="4"/>
  <c r="BG480" i="4"/>
  <c r="BF480" i="4"/>
  <c r="X480" i="4"/>
  <c r="V480" i="4"/>
  <c r="T480" i="4"/>
  <c r="P480" i="4"/>
  <c r="BI475" i="4"/>
  <c r="BH475" i="4"/>
  <c r="BG475" i="4"/>
  <c r="BF475" i="4"/>
  <c r="X475" i="4"/>
  <c r="V475" i="4"/>
  <c r="T475" i="4"/>
  <c r="P475" i="4"/>
  <c r="BI470" i="4"/>
  <c r="BH470" i="4"/>
  <c r="BG470" i="4"/>
  <c r="BF470" i="4"/>
  <c r="X470" i="4"/>
  <c r="V470" i="4"/>
  <c r="T470" i="4"/>
  <c r="P470" i="4"/>
  <c r="BI465" i="4"/>
  <c r="BH465" i="4"/>
  <c r="BG465" i="4"/>
  <c r="BF465" i="4"/>
  <c r="X465" i="4"/>
  <c r="V465" i="4"/>
  <c r="T465" i="4"/>
  <c r="P465" i="4"/>
  <c r="BI460" i="4"/>
  <c r="BH460" i="4"/>
  <c r="BG460" i="4"/>
  <c r="BF460" i="4"/>
  <c r="X460" i="4"/>
  <c r="V460" i="4"/>
  <c r="T460" i="4"/>
  <c r="P460" i="4"/>
  <c r="BI457" i="4"/>
  <c r="BH457" i="4"/>
  <c r="BG457" i="4"/>
  <c r="BF457" i="4"/>
  <c r="X457" i="4"/>
  <c r="V457" i="4"/>
  <c r="T457" i="4"/>
  <c r="P457" i="4"/>
  <c r="BI454" i="4"/>
  <c r="BH454" i="4"/>
  <c r="BG454" i="4"/>
  <c r="BF454" i="4"/>
  <c r="X454" i="4"/>
  <c r="V454" i="4"/>
  <c r="T454" i="4"/>
  <c r="P454" i="4"/>
  <c r="BI451" i="4"/>
  <c r="BH451" i="4"/>
  <c r="BG451" i="4"/>
  <c r="BF451" i="4"/>
  <c r="X451" i="4"/>
  <c r="V451" i="4"/>
  <c r="T451" i="4"/>
  <c r="P451" i="4"/>
  <c r="BI447" i="4"/>
  <c r="BH447" i="4"/>
  <c r="BG447" i="4"/>
  <c r="BF447" i="4"/>
  <c r="X447" i="4"/>
  <c r="V447" i="4"/>
  <c r="T447" i="4"/>
  <c r="P447" i="4"/>
  <c r="BK447" i="4" s="1"/>
  <c r="BI444" i="4"/>
  <c r="BH444" i="4"/>
  <c r="BG444" i="4"/>
  <c r="BF444" i="4"/>
  <c r="X444" i="4"/>
  <c r="V444" i="4"/>
  <c r="T444" i="4"/>
  <c r="P444" i="4"/>
  <c r="BI441" i="4"/>
  <c r="BH441" i="4"/>
  <c r="BG441" i="4"/>
  <c r="BF441" i="4"/>
  <c r="X441" i="4"/>
  <c r="V441" i="4"/>
  <c r="T441" i="4"/>
  <c r="P441" i="4"/>
  <c r="BI439" i="4"/>
  <c r="BH439" i="4"/>
  <c r="BG439" i="4"/>
  <c r="BF439" i="4"/>
  <c r="X439" i="4"/>
  <c r="V439" i="4"/>
  <c r="T439" i="4"/>
  <c r="P439" i="4"/>
  <c r="BI433" i="4"/>
  <c r="BH433" i="4"/>
  <c r="BG433" i="4"/>
  <c r="BF433" i="4"/>
  <c r="X433" i="4"/>
  <c r="V433" i="4"/>
  <c r="T433" i="4"/>
  <c r="P433" i="4"/>
  <c r="BI427" i="4"/>
  <c r="BH427" i="4"/>
  <c r="BG427" i="4"/>
  <c r="BF427" i="4"/>
  <c r="X427" i="4"/>
  <c r="V427" i="4"/>
  <c r="T427" i="4"/>
  <c r="P427" i="4"/>
  <c r="BI421" i="4"/>
  <c r="BH421" i="4"/>
  <c r="BG421" i="4"/>
  <c r="BF421" i="4"/>
  <c r="X421" i="4"/>
  <c r="V421" i="4"/>
  <c r="T421" i="4"/>
  <c r="P421" i="4"/>
  <c r="BI412" i="4"/>
  <c r="BH412" i="4"/>
  <c r="BG412" i="4"/>
  <c r="BF412" i="4"/>
  <c r="X412" i="4"/>
  <c r="V412" i="4"/>
  <c r="T412" i="4"/>
  <c r="P412" i="4"/>
  <c r="BI398" i="4"/>
  <c r="BH398" i="4"/>
  <c r="BG398" i="4"/>
  <c r="BF398" i="4"/>
  <c r="X398" i="4"/>
  <c r="V398" i="4"/>
  <c r="T398" i="4"/>
  <c r="P398" i="4"/>
  <c r="BI396" i="4"/>
  <c r="BH396" i="4"/>
  <c r="BG396" i="4"/>
  <c r="BF396" i="4"/>
  <c r="X396" i="4"/>
  <c r="X395" i="4"/>
  <c r="V396" i="4"/>
  <c r="V395" i="4"/>
  <c r="T396" i="4"/>
  <c r="T395" i="4"/>
  <c r="P396" i="4"/>
  <c r="BI394" i="4"/>
  <c r="BH394" i="4"/>
  <c r="BG394" i="4"/>
  <c r="BF394" i="4"/>
  <c r="X394" i="4"/>
  <c r="V394" i="4"/>
  <c r="T394" i="4"/>
  <c r="P394" i="4"/>
  <c r="BI391" i="4"/>
  <c r="BH391" i="4"/>
  <c r="BG391" i="4"/>
  <c r="BF391" i="4"/>
  <c r="X391" i="4"/>
  <c r="V391" i="4"/>
  <c r="T391" i="4"/>
  <c r="P391" i="4"/>
  <c r="BI388" i="4"/>
  <c r="BH388" i="4"/>
  <c r="BG388" i="4"/>
  <c r="BF388" i="4"/>
  <c r="X388" i="4"/>
  <c r="V388" i="4"/>
  <c r="T388" i="4"/>
  <c r="P388" i="4"/>
  <c r="BI385" i="4"/>
  <c r="BH385" i="4"/>
  <c r="BG385" i="4"/>
  <c r="BF385" i="4"/>
  <c r="X385" i="4"/>
  <c r="V385" i="4"/>
  <c r="T385" i="4"/>
  <c r="P385" i="4"/>
  <c r="BI382" i="4"/>
  <c r="BH382" i="4"/>
  <c r="BG382" i="4"/>
  <c r="BF382" i="4"/>
  <c r="X382" i="4"/>
  <c r="V382" i="4"/>
  <c r="T382" i="4"/>
  <c r="P382" i="4"/>
  <c r="BI380" i="4"/>
  <c r="BH380" i="4"/>
  <c r="BG380" i="4"/>
  <c r="BF380" i="4"/>
  <c r="X380" i="4"/>
  <c r="V380" i="4"/>
  <c r="T380" i="4"/>
  <c r="P380" i="4"/>
  <c r="BI371" i="4"/>
  <c r="BH371" i="4"/>
  <c r="BG371" i="4"/>
  <c r="BF371" i="4"/>
  <c r="X371" i="4"/>
  <c r="V371" i="4"/>
  <c r="T371" i="4"/>
  <c r="P371" i="4"/>
  <c r="BI363" i="4"/>
  <c r="BH363" i="4"/>
  <c r="BG363" i="4"/>
  <c r="BF363" i="4"/>
  <c r="X363" i="4"/>
  <c r="V363" i="4"/>
  <c r="T363" i="4"/>
  <c r="P363" i="4"/>
  <c r="BI358" i="4"/>
  <c r="BH358" i="4"/>
  <c r="BG358" i="4"/>
  <c r="BF358" i="4"/>
  <c r="X358" i="4"/>
  <c r="V358" i="4"/>
  <c r="T358" i="4"/>
  <c r="P358" i="4"/>
  <c r="BI353" i="4"/>
  <c r="BH353" i="4"/>
  <c r="BG353" i="4"/>
  <c r="BF353" i="4"/>
  <c r="X353" i="4"/>
  <c r="V353" i="4"/>
  <c r="T353" i="4"/>
  <c r="P353" i="4"/>
  <c r="BI348" i="4"/>
  <c r="BH348" i="4"/>
  <c r="BG348" i="4"/>
  <c r="BF348" i="4"/>
  <c r="X348" i="4"/>
  <c r="V348" i="4"/>
  <c r="T348" i="4"/>
  <c r="P348" i="4"/>
  <c r="BI343" i="4"/>
  <c r="BH343" i="4"/>
  <c r="BG343" i="4"/>
  <c r="BF343" i="4"/>
  <c r="X343" i="4"/>
  <c r="V343" i="4"/>
  <c r="T343" i="4"/>
  <c r="P343" i="4"/>
  <c r="BI338" i="4"/>
  <c r="BH338" i="4"/>
  <c r="BG338" i="4"/>
  <c r="BF338" i="4"/>
  <c r="X338" i="4"/>
  <c r="V338" i="4"/>
  <c r="T338" i="4"/>
  <c r="P338" i="4"/>
  <c r="BI333" i="4"/>
  <c r="BH333" i="4"/>
  <c r="BG333" i="4"/>
  <c r="BF333" i="4"/>
  <c r="X333" i="4"/>
  <c r="V333" i="4"/>
  <c r="T333" i="4"/>
  <c r="P333" i="4"/>
  <c r="BI326" i="4"/>
  <c r="BH326" i="4"/>
  <c r="BG326" i="4"/>
  <c r="BF326" i="4"/>
  <c r="X326" i="4"/>
  <c r="V326" i="4"/>
  <c r="T326" i="4"/>
  <c r="P326" i="4"/>
  <c r="BI308" i="4"/>
  <c r="BH308" i="4"/>
  <c r="BG308" i="4"/>
  <c r="BF308" i="4"/>
  <c r="X308" i="4"/>
  <c r="V308" i="4"/>
  <c r="T308" i="4"/>
  <c r="P308" i="4"/>
  <c r="BI301" i="4"/>
  <c r="BH301" i="4"/>
  <c r="BG301" i="4"/>
  <c r="BF301" i="4"/>
  <c r="X301" i="4"/>
  <c r="V301" i="4"/>
  <c r="T301" i="4"/>
  <c r="P301" i="4"/>
  <c r="BI295" i="4"/>
  <c r="BH295" i="4"/>
  <c r="BG295" i="4"/>
  <c r="BF295" i="4"/>
  <c r="X295" i="4"/>
  <c r="V295" i="4"/>
  <c r="T295" i="4"/>
  <c r="P295" i="4"/>
  <c r="BI293" i="4"/>
  <c r="BH293" i="4"/>
  <c r="BG293" i="4"/>
  <c r="BF293" i="4"/>
  <c r="X293" i="4"/>
  <c r="V293" i="4"/>
  <c r="T293" i="4"/>
  <c r="P293" i="4"/>
  <c r="BI290" i="4"/>
  <c r="BH290" i="4"/>
  <c r="BG290" i="4"/>
  <c r="BF290" i="4"/>
  <c r="X290" i="4"/>
  <c r="V290" i="4"/>
  <c r="T290" i="4"/>
  <c r="P290" i="4"/>
  <c r="BI289" i="4"/>
  <c r="BH289" i="4"/>
  <c r="BG289" i="4"/>
  <c r="BF289" i="4"/>
  <c r="X289" i="4"/>
  <c r="V289" i="4"/>
  <c r="T289" i="4"/>
  <c r="P289" i="4"/>
  <c r="BI280" i="4"/>
  <c r="BH280" i="4"/>
  <c r="BG280" i="4"/>
  <c r="BF280" i="4"/>
  <c r="X280" i="4"/>
  <c r="V280" i="4"/>
  <c r="T280" i="4"/>
  <c r="P280" i="4"/>
  <c r="BI271" i="4"/>
  <c r="BH271" i="4"/>
  <c r="BG271" i="4"/>
  <c r="BF271" i="4"/>
  <c r="X271" i="4"/>
  <c r="V271" i="4"/>
  <c r="T271" i="4"/>
  <c r="P271" i="4"/>
  <c r="BI266" i="4"/>
  <c r="BH266" i="4"/>
  <c r="BG266" i="4"/>
  <c r="BF266" i="4"/>
  <c r="X266" i="4"/>
  <c r="V266" i="4"/>
  <c r="T266" i="4"/>
  <c r="P266" i="4"/>
  <c r="BI257" i="4"/>
  <c r="BH257" i="4"/>
  <c r="BG257" i="4"/>
  <c r="BF257" i="4"/>
  <c r="X257" i="4"/>
  <c r="V257" i="4"/>
  <c r="T257" i="4"/>
  <c r="P257" i="4"/>
  <c r="BI238" i="4"/>
  <c r="BH238" i="4"/>
  <c r="BG238" i="4"/>
  <c r="BF238" i="4"/>
  <c r="X238" i="4"/>
  <c r="V238" i="4"/>
  <c r="T238" i="4"/>
  <c r="P238" i="4"/>
  <c r="BI212" i="4"/>
  <c r="BH212" i="4"/>
  <c r="BG212" i="4"/>
  <c r="BF212" i="4"/>
  <c r="X212" i="4"/>
  <c r="V212" i="4"/>
  <c r="T212" i="4"/>
  <c r="P212" i="4"/>
  <c r="BI204" i="4"/>
  <c r="BH204" i="4"/>
  <c r="BG204" i="4"/>
  <c r="BF204" i="4"/>
  <c r="X204" i="4"/>
  <c r="V204" i="4"/>
  <c r="T204" i="4"/>
  <c r="P204" i="4"/>
  <c r="BI197" i="4"/>
  <c r="BH197" i="4"/>
  <c r="BG197" i="4"/>
  <c r="BF197" i="4"/>
  <c r="X197" i="4"/>
  <c r="V197" i="4"/>
  <c r="T197" i="4"/>
  <c r="P197" i="4"/>
  <c r="BI192" i="4"/>
  <c r="BH192" i="4"/>
  <c r="BG192" i="4"/>
  <c r="BF192" i="4"/>
  <c r="X192" i="4"/>
  <c r="V192" i="4"/>
  <c r="T192" i="4"/>
  <c r="P192" i="4"/>
  <c r="BI181" i="4"/>
  <c r="BH181" i="4"/>
  <c r="BG181" i="4"/>
  <c r="BF181" i="4"/>
  <c r="X181" i="4"/>
  <c r="V181" i="4"/>
  <c r="T181" i="4"/>
  <c r="P181" i="4"/>
  <c r="BI171" i="4"/>
  <c r="BH171" i="4"/>
  <c r="BG171" i="4"/>
  <c r="BF171" i="4"/>
  <c r="X171" i="4"/>
  <c r="V171" i="4"/>
  <c r="T171" i="4"/>
  <c r="P171" i="4"/>
  <c r="BI168" i="4"/>
  <c r="BH168" i="4"/>
  <c r="BG168" i="4"/>
  <c r="BF168" i="4"/>
  <c r="X168" i="4"/>
  <c r="X167" i="4" s="1"/>
  <c r="V168" i="4"/>
  <c r="V167" i="4" s="1"/>
  <c r="T168" i="4"/>
  <c r="T167" i="4" s="1"/>
  <c r="P168" i="4"/>
  <c r="BI165" i="4"/>
  <c r="BH165" i="4"/>
  <c r="BG165" i="4"/>
  <c r="BF165" i="4"/>
  <c r="X165" i="4"/>
  <c r="V165" i="4"/>
  <c r="T165" i="4"/>
  <c r="P165" i="4"/>
  <c r="BI164" i="4"/>
  <c r="BH164" i="4"/>
  <c r="BG164" i="4"/>
  <c r="BF164" i="4"/>
  <c r="X164" i="4"/>
  <c r="V164" i="4"/>
  <c r="T164" i="4"/>
  <c r="P164" i="4"/>
  <c r="BI162" i="4"/>
  <c r="BH162" i="4"/>
  <c r="BG162" i="4"/>
  <c r="BF162" i="4"/>
  <c r="X162" i="4"/>
  <c r="V162" i="4"/>
  <c r="T162" i="4"/>
  <c r="P162" i="4"/>
  <c r="BI161" i="4"/>
  <c r="BH161" i="4"/>
  <c r="BG161" i="4"/>
  <c r="BF161" i="4"/>
  <c r="X161" i="4"/>
  <c r="V161" i="4"/>
  <c r="T161" i="4"/>
  <c r="P161" i="4"/>
  <c r="BI158" i="4"/>
  <c r="BH158" i="4"/>
  <c r="BG158" i="4"/>
  <c r="BF158" i="4"/>
  <c r="X158" i="4"/>
  <c r="V158" i="4"/>
  <c r="T158" i="4"/>
  <c r="P158" i="4"/>
  <c r="BI155" i="4"/>
  <c r="BH155" i="4"/>
  <c r="BG155" i="4"/>
  <c r="BF155" i="4"/>
  <c r="X155" i="4"/>
  <c r="V155" i="4"/>
  <c r="T155" i="4"/>
  <c r="P155" i="4"/>
  <c r="BI152" i="4"/>
  <c r="BH152" i="4"/>
  <c r="BG152" i="4"/>
  <c r="BF152" i="4"/>
  <c r="X152" i="4"/>
  <c r="V152" i="4"/>
  <c r="T152" i="4"/>
  <c r="P152" i="4"/>
  <c r="BI149" i="4"/>
  <c r="BH149" i="4"/>
  <c r="BG149" i="4"/>
  <c r="BF149" i="4"/>
  <c r="X149" i="4"/>
  <c r="V149" i="4"/>
  <c r="T149" i="4"/>
  <c r="P149" i="4"/>
  <c r="BI146" i="4"/>
  <c r="BH146" i="4"/>
  <c r="BG146" i="4"/>
  <c r="BF146" i="4"/>
  <c r="X146" i="4"/>
  <c r="V146" i="4"/>
  <c r="T146" i="4"/>
  <c r="P146" i="4"/>
  <c r="BI143" i="4"/>
  <c r="BH143" i="4"/>
  <c r="BG143" i="4"/>
  <c r="BF143" i="4"/>
  <c r="X143" i="4"/>
  <c r="V143" i="4"/>
  <c r="T143" i="4"/>
  <c r="P143" i="4"/>
  <c r="BI140" i="4"/>
  <c r="BH140" i="4"/>
  <c r="BG140" i="4"/>
  <c r="BF140" i="4"/>
  <c r="X140" i="4"/>
  <c r="V140" i="4"/>
  <c r="T140" i="4"/>
  <c r="P140" i="4"/>
  <c r="BI138" i="4"/>
  <c r="BH138" i="4"/>
  <c r="BG138" i="4"/>
  <c r="BF138" i="4"/>
  <c r="X138" i="4"/>
  <c r="X137" i="4"/>
  <c r="V138" i="4"/>
  <c r="V137" i="4" s="1"/>
  <c r="T138" i="4"/>
  <c r="T137" i="4"/>
  <c r="P138" i="4"/>
  <c r="BK138" i="4" s="1"/>
  <c r="J132" i="4"/>
  <c r="J131" i="4"/>
  <c r="F129" i="4"/>
  <c r="E127" i="4"/>
  <c r="J92" i="4"/>
  <c r="J91" i="4"/>
  <c r="F89" i="4"/>
  <c r="E87" i="4"/>
  <c r="J18" i="4"/>
  <c r="E18" i="4"/>
  <c r="F132" i="4" s="1"/>
  <c r="J17" i="4"/>
  <c r="J15" i="4"/>
  <c r="E15" i="4"/>
  <c r="F91" i="4" s="1"/>
  <c r="J14" i="4"/>
  <c r="J12" i="4"/>
  <c r="J129" i="4"/>
  <c r="E7" i="4"/>
  <c r="E85" i="4" s="1"/>
  <c r="K39" i="2"/>
  <c r="K38" i="2"/>
  <c r="BA95" i="1"/>
  <c r="K37" i="2"/>
  <c r="AZ95" i="1"/>
  <c r="BI463" i="2"/>
  <c r="BH463" i="2"/>
  <c r="BG463" i="2"/>
  <c r="BF463" i="2"/>
  <c r="R463" i="2"/>
  <c r="Q463" i="2"/>
  <c r="P463" i="2"/>
  <c r="BK463" i="2"/>
  <c r="K463" i="2" s="1"/>
  <c r="BE463" i="2" s="1"/>
  <c r="BI462" i="2"/>
  <c r="BH462" i="2"/>
  <c r="BG462" i="2"/>
  <c r="BF462" i="2"/>
  <c r="R462" i="2"/>
  <c r="Q462" i="2"/>
  <c r="P462" i="2"/>
  <c r="BK462" i="2"/>
  <c r="K462" i="2" s="1"/>
  <c r="BE462" i="2" s="1"/>
  <c r="BI461" i="2"/>
  <c r="BH461" i="2"/>
  <c r="BG461" i="2"/>
  <c r="BF461" i="2"/>
  <c r="R461" i="2"/>
  <c r="Q461" i="2"/>
  <c r="P461" i="2"/>
  <c r="BK461" i="2"/>
  <c r="K461" i="2" s="1"/>
  <c r="BE461" i="2" s="1"/>
  <c r="BI460" i="2"/>
  <c r="BH460" i="2"/>
  <c r="BG460" i="2"/>
  <c r="BF460" i="2"/>
  <c r="R460" i="2"/>
  <c r="Q460" i="2"/>
  <c r="P460" i="2"/>
  <c r="BK460" i="2"/>
  <c r="K460" i="2" s="1"/>
  <c r="BE460" i="2" s="1"/>
  <c r="BI459" i="2"/>
  <c r="BH459" i="2"/>
  <c r="BG459" i="2"/>
  <c r="BF459" i="2"/>
  <c r="R459" i="2"/>
  <c r="Q459" i="2"/>
  <c r="P459" i="2"/>
  <c r="BK459" i="2"/>
  <c r="K459" i="2" s="1"/>
  <c r="BE459" i="2" s="1"/>
  <c r="BI457" i="2"/>
  <c r="BH457" i="2"/>
  <c r="BG457" i="2"/>
  <c r="BF457" i="2"/>
  <c r="X457" i="2"/>
  <c r="X456" i="2"/>
  <c r="V457" i="2"/>
  <c r="V456" i="2"/>
  <c r="T457" i="2"/>
  <c r="T456" i="2"/>
  <c r="P457" i="2"/>
  <c r="BI455" i="2"/>
  <c r="BH455" i="2"/>
  <c r="BG455" i="2"/>
  <c r="BF455" i="2"/>
  <c r="X455" i="2"/>
  <c r="X454" i="2" s="1"/>
  <c r="V455" i="2"/>
  <c r="V454" i="2" s="1"/>
  <c r="T455" i="2"/>
  <c r="T454" i="2" s="1"/>
  <c r="P455" i="2"/>
  <c r="BI453" i="2"/>
  <c r="BH453" i="2"/>
  <c r="BG453" i="2"/>
  <c r="BF453" i="2"/>
  <c r="X453" i="2"/>
  <c r="V453" i="2"/>
  <c r="T453" i="2"/>
  <c r="P453" i="2"/>
  <c r="BI452" i="2"/>
  <c r="BH452" i="2"/>
  <c r="BG452" i="2"/>
  <c r="BF452" i="2"/>
  <c r="X452" i="2"/>
  <c r="V452" i="2"/>
  <c r="T452" i="2"/>
  <c r="P452" i="2"/>
  <c r="BI451" i="2"/>
  <c r="BH451" i="2"/>
  <c r="BG451" i="2"/>
  <c r="BF451" i="2"/>
  <c r="X451" i="2"/>
  <c r="V451" i="2"/>
  <c r="T451" i="2"/>
  <c r="P451" i="2"/>
  <c r="BI448" i="2"/>
  <c r="BH448" i="2"/>
  <c r="BG448" i="2"/>
  <c r="BF448" i="2"/>
  <c r="X448" i="2"/>
  <c r="X447" i="2"/>
  <c r="V448" i="2"/>
  <c r="V447" i="2"/>
  <c r="T448" i="2"/>
  <c r="T447" i="2"/>
  <c r="P448" i="2"/>
  <c r="BI446" i="2"/>
  <c r="BH446" i="2"/>
  <c r="BG446" i="2"/>
  <c r="BF446" i="2"/>
  <c r="X446" i="2"/>
  <c r="V446" i="2"/>
  <c r="T446" i="2"/>
  <c r="P446" i="2"/>
  <c r="BI445" i="2"/>
  <c r="BH445" i="2"/>
  <c r="BG445" i="2"/>
  <c r="BF445" i="2"/>
  <c r="X445" i="2"/>
  <c r="V445" i="2"/>
  <c r="T445" i="2"/>
  <c r="P445" i="2"/>
  <c r="BI443" i="2"/>
  <c r="BH443" i="2"/>
  <c r="BG443" i="2"/>
  <c r="BF443" i="2"/>
  <c r="X443" i="2"/>
  <c r="V443" i="2"/>
  <c r="T443" i="2"/>
  <c r="P443" i="2"/>
  <c r="BI439" i="2"/>
  <c r="BH439" i="2"/>
  <c r="BG439" i="2"/>
  <c r="BF439" i="2"/>
  <c r="X439" i="2"/>
  <c r="V439" i="2"/>
  <c r="T439" i="2"/>
  <c r="P439" i="2"/>
  <c r="BI436" i="2"/>
  <c r="BH436" i="2"/>
  <c r="BG436" i="2"/>
  <c r="BF436" i="2"/>
  <c r="X436" i="2"/>
  <c r="V436" i="2"/>
  <c r="T436" i="2"/>
  <c r="P436" i="2"/>
  <c r="BI432" i="2"/>
  <c r="BH432" i="2"/>
  <c r="BG432" i="2"/>
  <c r="BF432" i="2"/>
  <c r="X432" i="2"/>
  <c r="V432" i="2"/>
  <c r="T432" i="2"/>
  <c r="P432" i="2"/>
  <c r="BI429" i="2"/>
  <c r="BH429" i="2"/>
  <c r="BG429" i="2"/>
  <c r="BF429" i="2"/>
  <c r="X429" i="2"/>
  <c r="V429" i="2"/>
  <c r="T429" i="2"/>
  <c r="P429" i="2"/>
  <c r="BI425" i="2"/>
  <c r="BH425" i="2"/>
  <c r="BG425" i="2"/>
  <c r="BF425" i="2"/>
  <c r="X425" i="2"/>
  <c r="V425" i="2"/>
  <c r="T425" i="2"/>
  <c r="P425" i="2"/>
  <c r="BI422" i="2"/>
  <c r="BH422" i="2"/>
  <c r="BG422" i="2"/>
  <c r="BF422" i="2"/>
  <c r="X422" i="2"/>
  <c r="V422" i="2"/>
  <c r="T422" i="2"/>
  <c r="P422" i="2"/>
  <c r="BI420" i="2"/>
  <c r="BH420" i="2"/>
  <c r="BG420" i="2"/>
  <c r="BF420" i="2"/>
  <c r="X420" i="2"/>
  <c r="V420" i="2"/>
  <c r="T420" i="2"/>
  <c r="P420" i="2"/>
  <c r="BI415" i="2"/>
  <c r="BH415" i="2"/>
  <c r="BG415" i="2"/>
  <c r="BF415" i="2"/>
  <c r="X415" i="2"/>
  <c r="V415" i="2"/>
  <c r="T415" i="2"/>
  <c r="P415" i="2"/>
  <c r="BI410" i="2"/>
  <c r="BH410" i="2"/>
  <c r="BG410" i="2"/>
  <c r="BF410" i="2"/>
  <c r="X410" i="2"/>
  <c r="V410" i="2"/>
  <c r="T410" i="2"/>
  <c r="P410" i="2"/>
  <c r="BI405" i="2"/>
  <c r="BH405" i="2"/>
  <c r="BG405" i="2"/>
  <c r="BF405" i="2"/>
  <c r="X405" i="2"/>
  <c r="V405" i="2"/>
  <c r="T405" i="2"/>
  <c r="P405" i="2"/>
  <c r="BI400" i="2"/>
  <c r="BH400" i="2"/>
  <c r="BG400" i="2"/>
  <c r="BF400" i="2"/>
  <c r="X400" i="2"/>
  <c r="V400" i="2"/>
  <c r="T400" i="2"/>
  <c r="P400" i="2"/>
  <c r="BI397" i="2"/>
  <c r="BH397" i="2"/>
  <c r="BG397" i="2"/>
  <c r="BF397" i="2"/>
  <c r="X397" i="2"/>
  <c r="V397" i="2"/>
  <c r="T397" i="2"/>
  <c r="P397" i="2"/>
  <c r="BI396" i="2"/>
  <c r="BH396" i="2"/>
  <c r="BG396" i="2"/>
  <c r="BF396" i="2"/>
  <c r="X396" i="2"/>
  <c r="V396" i="2"/>
  <c r="T396" i="2"/>
  <c r="P396" i="2"/>
  <c r="BI391" i="2"/>
  <c r="BH391" i="2"/>
  <c r="BG391" i="2"/>
  <c r="BF391" i="2"/>
  <c r="X391" i="2"/>
  <c r="V391" i="2"/>
  <c r="T391" i="2"/>
  <c r="P391" i="2"/>
  <c r="BI386" i="2"/>
  <c r="BH386" i="2"/>
  <c r="BG386" i="2"/>
  <c r="BF386" i="2"/>
  <c r="X386" i="2"/>
  <c r="V386" i="2"/>
  <c r="T386" i="2"/>
  <c r="P386" i="2"/>
  <c r="BI381" i="2"/>
  <c r="BH381" i="2"/>
  <c r="BG381" i="2"/>
  <c r="BF381" i="2"/>
  <c r="X381" i="2"/>
  <c r="V381" i="2"/>
  <c r="T381" i="2"/>
  <c r="P381" i="2"/>
  <c r="BI378" i="2"/>
  <c r="BH378" i="2"/>
  <c r="BG378" i="2"/>
  <c r="BF378" i="2"/>
  <c r="X378" i="2"/>
  <c r="V378" i="2"/>
  <c r="T378" i="2"/>
  <c r="P378" i="2"/>
  <c r="BI373" i="2"/>
  <c r="BH373" i="2"/>
  <c r="BG373" i="2"/>
  <c r="BF373" i="2"/>
  <c r="X373" i="2"/>
  <c r="V373" i="2"/>
  <c r="T373" i="2"/>
  <c r="P373" i="2"/>
  <c r="BI370" i="2"/>
  <c r="BH370" i="2"/>
  <c r="BG370" i="2"/>
  <c r="BF370" i="2"/>
  <c r="X370" i="2"/>
  <c r="V370" i="2"/>
  <c r="T370" i="2"/>
  <c r="P370" i="2"/>
  <c r="BI367" i="2"/>
  <c r="BH367" i="2"/>
  <c r="BG367" i="2"/>
  <c r="BF367" i="2"/>
  <c r="X367" i="2"/>
  <c r="V367" i="2"/>
  <c r="T367" i="2"/>
  <c r="P367" i="2"/>
  <c r="BI366" i="2"/>
  <c r="BH366" i="2"/>
  <c r="BG366" i="2"/>
  <c r="BF366" i="2"/>
  <c r="X366" i="2"/>
  <c r="V366" i="2"/>
  <c r="T366" i="2"/>
  <c r="P366" i="2"/>
  <c r="BI363" i="2"/>
  <c r="BH363" i="2"/>
  <c r="BG363" i="2"/>
  <c r="BF363" i="2"/>
  <c r="X363" i="2"/>
  <c r="V363" i="2"/>
  <c r="T363" i="2"/>
  <c r="P363" i="2"/>
  <c r="BI360" i="2"/>
  <c r="BH360" i="2"/>
  <c r="BG360" i="2"/>
  <c r="BF360" i="2"/>
  <c r="X360" i="2"/>
  <c r="V360" i="2"/>
  <c r="T360" i="2"/>
  <c r="P360" i="2"/>
  <c r="BI358" i="2"/>
  <c r="BH358" i="2"/>
  <c r="BG358" i="2"/>
  <c r="BF358" i="2"/>
  <c r="X358" i="2"/>
  <c r="V358" i="2"/>
  <c r="T358" i="2"/>
  <c r="P358" i="2"/>
  <c r="BI354" i="2"/>
  <c r="BH354" i="2"/>
  <c r="BG354" i="2"/>
  <c r="BF354" i="2"/>
  <c r="X354" i="2"/>
  <c r="V354" i="2"/>
  <c r="T354" i="2"/>
  <c r="P354" i="2"/>
  <c r="BI351" i="2"/>
  <c r="BH351" i="2"/>
  <c r="BG351" i="2"/>
  <c r="BF351" i="2"/>
  <c r="X351" i="2"/>
  <c r="V351" i="2"/>
  <c r="T351" i="2"/>
  <c r="P351" i="2"/>
  <c r="BI347" i="2"/>
  <c r="BH347" i="2"/>
  <c r="BG347" i="2"/>
  <c r="BF347" i="2"/>
  <c r="X347" i="2"/>
  <c r="V347" i="2"/>
  <c r="T347" i="2"/>
  <c r="P347" i="2"/>
  <c r="BI343" i="2"/>
  <c r="BH343" i="2"/>
  <c r="BG343" i="2"/>
  <c r="BF343" i="2"/>
  <c r="X343" i="2"/>
  <c r="V343" i="2"/>
  <c r="T343" i="2"/>
  <c r="P343" i="2"/>
  <c r="BI341" i="2"/>
  <c r="BH341" i="2"/>
  <c r="BG341" i="2"/>
  <c r="BF341" i="2"/>
  <c r="X341" i="2"/>
  <c r="V341" i="2"/>
  <c r="T341" i="2"/>
  <c r="P341" i="2"/>
  <c r="BI338" i="2"/>
  <c r="BH338" i="2"/>
  <c r="BG338" i="2"/>
  <c r="BF338" i="2"/>
  <c r="X338" i="2"/>
  <c r="V338" i="2"/>
  <c r="T338" i="2"/>
  <c r="P338" i="2"/>
  <c r="BI334" i="2"/>
  <c r="BH334" i="2"/>
  <c r="BG334" i="2"/>
  <c r="BF334" i="2"/>
  <c r="X334" i="2"/>
  <c r="V334" i="2"/>
  <c r="T334" i="2"/>
  <c r="P334" i="2"/>
  <c r="BI330" i="2"/>
  <c r="BH330" i="2"/>
  <c r="BG330" i="2"/>
  <c r="BF330" i="2"/>
  <c r="X330" i="2"/>
  <c r="V330" i="2"/>
  <c r="T330" i="2"/>
  <c r="P330" i="2"/>
  <c r="BI329" i="2"/>
  <c r="BH329" i="2"/>
  <c r="BG329" i="2"/>
  <c r="BF329" i="2"/>
  <c r="X329" i="2"/>
  <c r="V329" i="2"/>
  <c r="T329" i="2"/>
  <c r="P329" i="2"/>
  <c r="BI322" i="2"/>
  <c r="BH322" i="2"/>
  <c r="BG322" i="2"/>
  <c r="BF322" i="2"/>
  <c r="X322" i="2"/>
  <c r="V322" i="2"/>
  <c r="T322" i="2"/>
  <c r="P322" i="2"/>
  <c r="BI315" i="2"/>
  <c r="BH315" i="2"/>
  <c r="BG315" i="2"/>
  <c r="BF315" i="2"/>
  <c r="X315" i="2"/>
  <c r="V315" i="2"/>
  <c r="T315" i="2"/>
  <c r="P315" i="2"/>
  <c r="BI312" i="2"/>
  <c r="BH312" i="2"/>
  <c r="BG312" i="2"/>
  <c r="BF312" i="2"/>
  <c r="X312" i="2"/>
  <c r="V312" i="2"/>
  <c r="T312" i="2"/>
  <c r="P312" i="2"/>
  <c r="BI306" i="2"/>
  <c r="BH306" i="2"/>
  <c r="BG306" i="2"/>
  <c r="BF306" i="2"/>
  <c r="X306" i="2"/>
  <c r="V306" i="2"/>
  <c r="T306" i="2"/>
  <c r="P306" i="2"/>
  <c r="BI302" i="2"/>
  <c r="BH302" i="2"/>
  <c r="BG302" i="2"/>
  <c r="BF302" i="2"/>
  <c r="X302" i="2"/>
  <c r="V302" i="2"/>
  <c r="T302" i="2"/>
  <c r="P302" i="2"/>
  <c r="BI300" i="2"/>
  <c r="BH300" i="2"/>
  <c r="BG300" i="2"/>
  <c r="BF300" i="2"/>
  <c r="X300" i="2"/>
  <c r="X299" i="2" s="1"/>
  <c r="V300" i="2"/>
  <c r="V299" i="2" s="1"/>
  <c r="T300" i="2"/>
  <c r="T299" i="2" s="1"/>
  <c r="P300" i="2"/>
  <c r="BI298" i="2"/>
  <c r="BH298" i="2"/>
  <c r="BG298" i="2"/>
  <c r="BF298" i="2"/>
  <c r="X298" i="2"/>
  <c r="V298" i="2"/>
  <c r="T298" i="2"/>
  <c r="P298" i="2"/>
  <c r="BK298" i="2" s="1"/>
  <c r="BI295" i="2"/>
  <c r="BH295" i="2"/>
  <c r="BG295" i="2"/>
  <c r="BF295" i="2"/>
  <c r="X295" i="2"/>
  <c r="V295" i="2"/>
  <c r="T295" i="2"/>
  <c r="P295" i="2"/>
  <c r="K295" i="2" s="1"/>
  <c r="BE295" i="2" s="1"/>
  <c r="BI292" i="2"/>
  <c r="BH292" i="2"/>
  <c r="BG292" i="2"/>
  <c r="BF292" i="2"/>
  <c r="X292" i="2"/>
  <c r="V292" i="2"/>
  <c r="T292" i="2"/>
  <c r="P292" i="2"/>
  <c r="BI289" i="2"/>
  <c r="BH289" i="2"/>
  <c r="BG289" i="2"/>
  <c r="BF289" i="2"/>
  <c r="X289" i="2"/>
  <c r="V289" i="2"/>
  <c r="T289" i="2"/>
  <c r="P289" i="2"/>
  <c r="BK289" i="2" s="1"/>
  <c r="BI286" i="2"/>
  <c r="BH286" i="2"/>
  <c r="BG286" i="2"/>
  <c r="BF286" i="2"/>
  <c r="X286" i="2"/>
  <c r="V286" i="2"/>
  <c r="T286" i="2"/>
  <c r="P286" i="2"/>
  <c r="K286" i="2" s="1"/>
  <c r="BI284" i="2"/>
  <c r="BH284" i="2"/>
  <c r="BG284" i="2"/>
  <c r="BF284" i="2"/>
  <c r="X284" i="2"/>
  <c r="V284" i="2"/>
  <c r="T284" i="2"/>
  <c r="P284" i="2"/>
  <c r="BK284" i="2" s="1"/>
  <c r="BI280" i="2"/>
  <c r="BH280" i="2"/>
  <c r="BG280" i="2"/>
  <c r="BF280" i="2"/>
  <c r="X280" i="2"/>
  <c r="V280" i="2"/>
  <c r="T280" i="2"/>
  <c r="P280" i="2"/>
  <c r="K280" i="2" s="1"/>
  <c r="BE280" i="2" s="1"/>
  <c r="BI277" i="2"/>
  <c r="BH277" i="2"/>
  <c r="BG277" i="2"/>
  <c r="BF277" i="2"/>
  <c r="X277" i="2"/>
  <c r="V277" i="2"/>
  <c r="T277" i="2"/>
  <c r="P277" i="2"/>
  <c r="BI273" i="2"/>
  <c r="BH273" i="2"/>
  <c r="BG273" i="2"/>
  <c r="BF273" i="2"/>
  <c r="X273" i="2"/>
  <c r="V273" i="2"/>
  <c r="T273" i="2"/>
  <c r="P273" i="2"/>
  <c r="BI270" i="2"/>
  <c r="BH270" i="2"/>
  <c r="BG270" i="2"/>
  <c r="BF270" i="2"/>
  <c r="X270" i="2"/>
  <c r="V270" i="2"/>
  <c r="T270" i="2"/>
  <c r="P270" i="2"/>
  <c r="BK270" i="2" s="1"/>
  <c r="BI266" i="2"/>
  <c r="BH266" i="2"/>
  <c r="BG266" i="2"/>
  <c r="BF266" i="2"/>
  <c r="X266" i="2"/>
  <c r="V266" i="2"/>
  <c r="T266" i="2"/>
  <c r="P266" i="2"/>
  <c r="BI263" i="2"/>
  <c r="BH263" i="2"/>
  <c r="BG263" i="2"/>
  <c r="BF263" i="2"/>
  <c r="X263" i="2"/>
  <c r="V263" i="2"/>
  <c r="T263" i="2"/>
  <c r="P263" i="2"/>
  <c r="BK263" i="2" s="1"/>
  <c r="BI259" i="2"/>
  <c r="BH259" i="2"/>
  <c r="BG259" i="2"/>
  <c r="BF259" i="2"/>
  <c r="X259" i="2"/>
  <c r="V259" i="2"/>
  <c r="T259" i="2"/>
  <c r="P259" i="2"/>
  <c r="BI255" i="2"/>
  <c r="BH255" i="2"/>
  <c r="BG255" i="2"/>
  <c r="BF255" i="2"/>
  <c r="X255" i="2"/>
  <c r="V255" i="2"/>
  <c r="T255" i="2"/>
  <c r="P255" i="2"/>
  <c r="BK255" i="2" s="1"/>
  <c r="BI251" i="2"/>
  <c r="BH251" i="2"/>
  <c r="BG251" i="2"/>
  <c r="BF251" i="2"/>
  <c r="X251" i="2"/>
  <c r="V251" i="2"/>
  <c r="T251" i="2"/>
  <c r="P251" i="2"/>
  <c r="K251" i="2" s="1"/>
  <c r="BE251" i="2" s="1"/>
  <c r="BI247" i="2"/>
  <c r="BH247" i="2"/>
  <c r="BG247" i="2"/>
  <c r="BF247" i="2"/>
  <c r="X247" i="2"/>
  <c r="V247" i="2"/>
  <c r="T247" i="2"/>
  <c r="P247" i="2"/>
  <c r="K247" i="2" s="1"/>
  <c r="BE247" i="2" s="1"/>
  <c r="BI245" i="2"/>
  <c r="BH245" i="2"/>
  <c r="BG245" i="2"/>
  <c r="BF245" i="2"/>
  <c r="X245" i="2"/>
  <c r="V245" i="2"/>
  <c r="T245" i="2"/>
  <c r="P245" i="2"/>
  <c r="BI244" i="2"/>
  <c r="BH244" i="2"/>
  <c r="BG244" i="2"/>
  <c r="BF244" i="2"/>
  <c r="X244" i="2"/>
  <c r="V244" i="2"/>
  <c r="T244" i="2"/>
  <c r="P244" i="2"/>
  <c r="K244" i="2" s="1"/>
  <c r="BI240" i="2"/>
  <c r="BH240" i="2"/>
  <c r="BG240" i="2"/>
  <c r="BF240" i="2"/>
  <c r="X240" i="2"/>
  <c r="V240" i="2"/>
  <c r="T240" i="2"/>
  <c r="P240" i="2"/>
  <c r="K240" i="2" s="1"/>
  <c r="BE240" i="2" s="1"/>
  <c r="BI237" i="2"/>
  <c r="BH237" i="2"/>
  <c r="BG237" i="2"/>
  <c r="BF237" i="2"/>
  <c r="X237" i="2"/>
  <c r="V237" i="2"/>
  <c r="T237" i="2"/>
  <c r="P237" i="2"/>
  <c r="K237" i="2" s="1"/>
  <c r="BE237" i="2" s="1"/>
  <c r="BI230" i="2"/>
  <c r="BH230" i="2"/>
  <c r="BG230" i="2"/>
  <c r="BF230" i="2"/>
  <c r="X230" i="2"/>
  <c r="V230" i="2"/>
  <c r="T230" i="2"/>
  <c r="P230" i="2"/>
  <c r="K230" i="2" s="1"/>
  <c r="BE230" i="2" s="1"/>
  <c r="BI223" i="2"/>
  <c r="BH223" i="2"/>
  <c r="BG223" i="2"/>
  <c r="BF223" i="2"/>
  <c r="X223" i="2"/>
  <c r="V223" i="2"/>
  <c r="T223" i="2"/>
  <c r="P223" i="2"/>
  <c r="BI218" i="2"/>
  <c r="BH218" i="2"/>
  <c r="BG218" i="2"/>
  <c r="BF218" i="2"/>
  <c r="X218" i="2"/>
  <c r="V218" i="2"/>
  <c r="T218" i="2"/>
  <c r="P218" i="2"/>
  <c r="K218" i="2" s="1"/>
  <c r="BE218" i="2" s="1"/>
  <c r="BI214" i="2"/>
  <c r="BH214" i="2"/>
  <c r="BG214" i="2"/>
  <c r="BF214" i="2"/>
  <c r="X214" i="2"/>
  <c r="V214" i="2"/>
  <c r="T214" i="2"/>
  <c r="P214" i="2"/>
  <c r="K214" i="2" s="1"/>
  <c r="BE214" i="2" s="1"/>
  <c r="BI203" i="2"/>
  <c r="BH203" i="2"/>
  <c r="BG203" i="2"/>
  <c r="BF203" i="2"/>
  <c r="X203" i="2"/>
  <c r="V203" i="2"/>
  <c r="T203" i="2"/>
  <c r="P203" i="2"/>
  <c r="K203" i="2" s="1"/>
  <c r="BI193" i="2"/>
  <c r="BH193" i="2"/>
  <c r="BG193" i="2"/>
  <c r="BF193" i="2"/>
  <c r="X193" i="2"/>
  <c r="V193" i="2"/>
  <c r="T193" i="2"/>
  <c r="P193" i="2"/>
  <c r="K193" i="2" s="1"/>
  <c r="BI186" i="2"/>
  <c r="BH186" i="2"/>
  <c r="BG186" i="2"/>
  <c r="BF186" i="2"/>
  <c r="X186" i="2"/>
  <c r="V186" i="2"/>
  <c r="T186" i="2"/>
  <c r="P186" i="2"/>
  <c r="K186" i="2" s="1"/>
  <c r="BI180" i="2"/>
  <c r="BH180" i="2"/>
  <c r="BG180" i="2"/>
  <c r="BF180" i="2"/>
  <c r="X180" i="2"/>
  <c r="V180" i="2"/>
  <c r="T180" i="2"/>
  <c r="P180" i="2"/>
  <c r="BK180" i="2" s="1"/>
  <c r="BI175" i="2"/>
  <c r="BH175" i="2"/>
  <c r="BG175" i="2"/>
  <c r="BF175" i="2"/>
  <c r="X175" i="2"/>
  <c r="V175" i="2"/>
  <c r="T175" i="2"/>
  <c r="P175" i="2"/>
  <c r="BK175" i="2" s="1"/>
  <c r="BI172" i="2"/>
  <c r="BH172" i="2"/>
  <c r="BG172" i="2"/>
  <c r="BF172" i="2"/>
  <c r="X172" i="2"/>
  <c r="X171" i="2"/>
  <c r="V172" i="2"/>
  <c r="V171" i="2"/>
  <c r="T172" i="2"/>
  <c r="T171" i="2"/>
  <c r="P172" i="2"/>
  <c r="BI169" i="2"/>
  <c r="BH169" i="2"/>
  <c r="BG169" i="2"/>
  <c r="BF169" i="2"/>
  <c r="X169" i="2"/>
  <c r="V169" i="2"/>
  <c r="T169" i="2"/>
  <c r="P169" i="2"/>
  <c r="BI168" i="2"/>
  <c r="BH168" i="2"/>
  <c r="BG168" i="2"/>
  <c r="BF168" i="2"/>
  <c r="X168" i="2"/>
  <c r="V168" i="2"/>
  <c r="T168" i="2"/>
  <c r="P168" i="2"/>
  <c r="BI164" i="2"/>
  <c r="BH164" i="2"/>
  <c r="BG164" i="2"/>
  <c r="BF164" i="2"/>
  <c r="X164" i="2"/>
  <c r="V164" i="2"/>
  <c r="T164" i="2"/>
  <c r="P164" i="2"/>
  <c r="BI161" i="2"/>
  <c r="BH161" i="2"/>
  <c r="BG161" i="2"/>
  <c r="BF161" i="2"/>
  <c r="X161" i="2"/>
  <c r="V161" i="2"/>
  <c r="T161" i="2"/>
  <c r="P161" i="2"/>
  <c r="BI157" i="2"/>
  <c r="BH157" i="2"/>
  <c r="BG157" i="2"/>
  <c r="BF157" i="2"/>
  <c r="X157" i="2"/>
  <c r="V157" i="2"/>
  <c r="T157" i="2"/>
  <c r="P157" i="2"/>
  <c r="BI154" i="2"/>
  <c r="BH154" i="2"/>
  <c r="BG154" i="2"/>
  <c r="BF154" i="2"/>
  <c r="X154" i="2"/>
  <c r="V154" i="2"/>
  <c r="T154" i="2"/>
  <c r="P154" i="2"/>
  <c r="BI151" i="2"/>
  <c r="BH151" i="2"/>
  <c r="BG151" i="2"/>
  <c r="BF151" i="2"/>
  <c r="X151" i="2"/>
  <c r="V151" i="2"/>
  <c r="T151" i="2"/>
  <c r="P151" i="2"/>
  <c r="BI148" i="2"/>
  <c r="BH148" i="2"/>
  <c r="BG148" i="2"/>
  <c r="BF148" i="2"/>
  <c r="X148" i="2"/>
  <c r="V148" i="2"/>
  <c r="T148" i="2"/>
  <c r="P148" i="2"/>
  <c r="BI145" i="2"/>
  <c r="BH145" i="2"/>
  <c r="BG145" i="2"/>
  <c r="BF145" i="2"/>
  <c r="X145" i="2"/>
  <c r="V145" i="2"/>
  <c r="T145" i="2"/>
  <c r="P145" i="2"/>
  <c r="BI142" i="2"/>
  <c r="BH142" i="2"/>
  <c r="BG142" i="2"/>
  <c r="BF142" i="2"/>
  <c r="X142" i="2"/>
  <c r="V142" i="2"/>
  <c r="T142" i="2"/>
  <c r="P142" i="2"/>
  <c r="BI139" i="2"/>
  <c r="BH139" i="2"/>
  <c r="BG139" i="2"/>
  <c r="BF139" i="2"/>
  <c r="X139" i="2"/>
  <c r="V139" i="2"/>
  <c r="T139" i="2"/>
  <c r="P139" i="2"/>
  <c r="J133" i="2"/>
  <c r="J132" i="2"/>
  <c r="F130" i="2"/>
  <c r="E128" i="2"/>
  <c r="J92" i="2"/>
  <c r="J91" i="2"/>
  <c r="F89" i="2"/>
  <c r="E87" i="2"/>
  <c r="J18" i="2"/>
  <c r="E18" i="2"/>
  <c r="F92" i="2" s="1"/>
  <c r="J17" i="2"/>
  <c r="J15" i="2"/>
  <c r="E15" i="2"/>
  <c r="F132" i="2" s="1"/>
  <c r="J14" i="2"/>
  <c r="J12" i="2"/>
  <c r="J130" i="2" s="1"/>
  <c r="E7" i="2"/>
  <c r="E85" i="2" s="1"/>
  <c r="L90" i="1"/>
  <c r="AM90" i="1"/>
  <c r="AM89" i="1"/>
  <c r="L89" i="1"/>
  <c r="AM87" i="1"/>
  <c r="L87" i="1"/>
  <c r="L85" i="1"/>
  <c r="L84" i="1"/>
  <c r="R457" i="2"/>
  <c r="Q446" i="2"/>
  <c r="Q405" i="2"/>
  <c r="R391" i="2"/>
  <c r="Q367" i="2"/>
  <c r="R341" i="2"/>
  <c r="R306" i="2"/>
  <c r="Q292" i="2"/>
  <c r="R277" i="2"/>
  <c r="Q263" i="2"/>
  <c r="Q247" i="2"/>
  <c r="Q218" i="2"/>
  <c r="R175" i="2"/>
  <c r="Q157" i="2"/>
  <c r="Q142" i="2"/>
  <c r="Q420" i="2"/>
  <c r="R400" i="2"/>
  <c r="R386" i="2"/>
  <c r="Q378" i="2"/>
  <c r="R366" i="2"/>
  <c r="R358" i="2"/>
  <c r="Q343" i="2"/>
  <c r="R330" i="2"/>
  <c r="Q302" i="2"/>
  <c r="R289" i="2"/>
  <c r="R280" i="2"/>
  <c r="R266" i="2"/>
  <c r="Q251" i="2"/>
  <c r="R240" i="2"/>
  <c r="Q214" i="2"/>
  <c r="Q186" i="2"/>
  <c r="Q169" i="2"/>
  <c r="R168" i="2"/>
  <c r="R157" i="2"/>
  <c r="R139" i="2"/>
  <c r="R445" i="2"/>
  <c r="Q439" i="2"/>
  <c r="Q432" i="2"/>
  <c r="R425" i="2"/>
  <c r="R420" i="2"/>
  <c r="R397" i="2"/>
  <c r="R370" i="2"/>
  <c r="Q358" i="2"/>
  <c r="Q347" i="2"/>
  <c r="Q334" i="2"/>
  <c r="R329" i="2"/>
  <c r="Q315" i="2"/>
  <c r="Q245" i="2"/>
  <c r="R218" i="2"/>
  <c r="Q193" i="2"/>
  <c r="R169" i="2"/>
  <c r="R151" i="2"/>
  <c r="AU94" i="1"/>
  <c r="R443" i="2"/>
  <c r="Q429" i="2"/>
  <c r="Q410" i="2"/>
  <c r="R396" i="2"/>
  <c r="R373" i="2"/>
  <c r="R363" i="2"/>
  <c r="Q351" i="2"/>
  <c r="Q341" i="2"/>
  <c r="R334" i="2"/>
  <c r="K436" i="2"/>
  <c r="BE436" i="2" s="1"/>
  <c r="BK396" i="2"/>
  <c r="K386" i="2"/>
  <c r="BE386" i="2"/>
  <c r="K334" i="2"/>
  <c r="BE334" i="2"/>
  <c r="BK312" i="2"/>
  <c r="BE244" i="2"/>
  <c r="BE186" i="2"/>
  <c r="BK142" i="2"/>
  <c r="K453" i="2"/>
  <c r="BE453" i="2" s="1"/>
  <c r="K446" i="2"/>
  <c r="BE446" i="2" s="1"/>
  <c r="BK432" i="2"/>
  <c r="BK397" i="2"/>
  <c r="K381" i="2"/>
  <c r="BE381" i="2" s="1"/>
  <c r="K354" i="2"/>
  <c r="BE354" i="2" s="1"/>
  <c r="BK300" i="2"/>
  <c r="BK169" i="2"/>
  <c r="BK151" i="2"/>
  <c r="BK405" i="2"/>
  <c r="BK370" i="2"/>
  <c r="BK343" i="2"/>
  <c r="K330" i="2"/>
  <c r="BE330" i="2" s="1"/>
  <c r="BK266" i="2"/>
  <c r="K157" i="2"/>
  <c r="BE157" i="2"/>
  <c r="BK139" i="2"/>
  <c r="R551" i="4"/>
  <c r="R539" i="4"/>
  <c r="Q521" i="4"/>
  <c r="R480" i="4"/>
  <c r="Q454" i="4"/>
  <c r="Q421" i="4"/>
  <c r="Q382" i="4"/>
  <c r="R353" i="4"/>
  <c r="Q289" i="4"/>
  <c r="R212" i="4"/>
  <c r="R168" i="4"/>
  <c r="Q158" i="4"/>
  <c r="Q555" i="4"/>
  <c r="Q536" i="4"/>
  <c r="R527" i="4"/>
  <c r="Q504" i="4"/>
  <c r="Q475" i="4"/>
  <c r="Q460" i="4"/>
  <c r="R444" i="4"/>
  <c r="R427" i="4"/>
  <c r="Q396" i="4"/>
  <c r="R382" i="4"/>
  <c r="Q353" i="4"/>
  <c r="Q293" i="4"/>
  <c r="R204" i="4"/>
  <c r="Q162" i="4"/>
  <c r="Q138" i="4"/>
  <c r="R553" i="4"/>
  <c r="R546" i="4"/>
  <c r="Q545" i="4"/>
  <c r="R536" i="4"/>
  <c r="Q531" i="4"/>
  <c r="Q527" i="4"/>
  <c r="Q519" i="4"/>
  <c r="Q514" i="4"/>
  <c r="R504" i="4"/>
  <c r="R499" i="4"/>
  <c r="R485" i="4"/>
  <c r="Q447" i="4"/>
  <c r="Q441" i="4"/>
  <c r="Q439" i="4"/>
  <c r="R421" i="4"/>
  <c r="R308" i="4"/>
  <c r="Q271" i="4"/>
  <c r="Q204" i="4"/>
  <c r="Q168" i="4"/>
  <c r="R149" i="4"/>
  <c r="R555" i="4"/>
  <c r="Q542" i="4"/>
  <c r="R495" i="4"/>
  <c r="R465" i="4"/>
  <c r="Q444" i="4"/>
  <c r="R398" i="4"/>
  <c r="R380" i="4"/>
  <c r="R363" i="4"/>
  <c r="Q308" i="4"/>
  <c r="Q290" i="4"/>
  <c r="R192" i="4"/>
  <c r="Q161" i="4"/>
  <c r="Q143" i="4"/>
  <c r="K480" i="4"/>
  <c r="BE480" i="4" s="1"/>
  <c r="K427" i="4"/>
  <c r="BE427" i="4" s="1"/>
  <c r="BK338" i="4"/>
  <c r="BK158" i="4"/>
  <c r="K545" i="4"/>
  <c r="BE545" i="4" s="1"/>
  <c r="BK457" i="4"/>
  <c r="BK358" i="4"/>
  <c r="BK289" i="4"/>
  <c r="BK155" i="4"/>
  <c r="K514" i="4"/>
  <c r="BE514" i="4" s="1"/>
  <c r="K394" i="4"/>
  <c r="BE394" i="4" s="1"/>
  <c r="BK333" i="4"/>
  <c r="K197" i="4"/>
  <c r="BE197" i="4"/>
  <c r="BE553" i="4"/>
  <c r="BK396" i="4"/>
  <c r="K293" i="4"/>
  <c r="BE293" i="4"/>
  <c r="K146" i="4"/>
  <c r="BE146" i="4"/>
  <c r="R453" i="2"/>
  <c r="Q448" i="2"/>
  <c r="Q422" i="2"/>
  <c r="Q396" i="2"/>
  <c r="R378" i="2"/>
  <c r="Q363" i="2"/>
  <c r="Q322" i="2"/>
  <c r="Q300" i="2"/>
  <c r="Q289" i="2"/>
  <c r="Q273" i="2"/>
  <c r="R255" i="2"/>
  <c r="R230" i="2"/>
  <c r="Q180" i="2"/>
  <c r="R164" i="2"/>
  <c r="Q151" i="2"/>
  <c r="Q457" i="2"/>
  <c r="Q415" i="2"/>
  <c r="Q391" i="2"/>
  <c r="Q381" i="2"/>
  <c r="Q370" i="2"/>
  <c r="Q360" i="2"/>
  <c r="R351" i="2"/>
  <c r="R338" i="2"/>
  <c r="R312" i="2"/>
  <c r="R295" i="2"/>
  <c r="Q284" i="2"/>
  <c r="Q270" i="2"/>
  <c r="R259" i="2"/>
  <c r="R245" i="2"/>
  <c r="Q223" i="2"/>
  <c r="R193" i="2"/>
  <c r="Q175" i="2"/>
  <c r="Q164" i="2"/>
  <c r="R161" i="2"/>
  <c r="R148" i="2"/>
  <c r="R452" i="2"/>
  <c r="Q443" i="2"/>
  <c r="R436" i="2"/>
  <c r="R429" i="2"/>
  <c r="R422" i="2"/>
  <c r="R405" i="2"/>
  <c r="Q373" i="2"/>
  <c r="R360" i="2"/>
  <c r="Q354" i="2"/>
  <c r="R343" i="2"/>
  <c r="Q330" i="2"/>
  <c r="R322" i="2"/>
  <c r="Q306" i="2"/>
  <c r="R302" i="2"/>
  <c r="R300" i="2"/>
  <c r="Q295" i="2"/>
  <c r="R284" i="2"/>
  <c r="Q277" i="2"/>
  <c r="R263" i="2"/>
  <c r="R247" i="2"/>
  <c r="Q244" i="2"/>
  <c r="Q240" i="2"/>
  <c r="R237" i="2"/>
  <c r="R203" i="2"/>
  <c r="R180" i="2"/>
  <c r="Q168" i="2"/>
  <c r="R154" i="2"/>
  <c r="Q145" i="2"/>
  <c r="R455" i="2"/>
  <c r="Q453" i="2"/>
  <c r="Q452" i="2"/>
  <c r="Q451" i="2"/>
  <c r="R448" i="2"/>
  <c r="R446" i="2"/>
  <c r="Q445" i="2"/>
  <c r="Q436" i="2"/>
  <c r="R432" i="2"/>
  <c r="R415" i="2"/>
  <c r="Q397" i="2"/>
  <c r="Q386" i="2"/>
  <c r="R367" i="2"/>
  <c r="R354" i="2"/>
  <c r="R347" i="2"/>
  <c r="Q338" i="2"/>
  <c r="Q312" i="2"/>
  <c r="Q298" i="2"/>
  <c r="R292" i="2"/>
  <c r="Q286" i="2"/>
  <c r="Q280" i="2"/>
  <c r="R273" i="2"/>
  <c r="Q266" i="2"/>
  <c r="Q259" i="2"/>
  <c r="Q255" i="2"/>
  <c r="R251" i="2"/>
  <c r="R244" i="2"/>
  <c r="Q230" i="2"/>
  <c r="R223" i="2"/>
  <c r="R214" i="2"/>
  <c r="R186" i="2"/>
  <c r="R172" i="2"/>
  <c r="Q161" i="2"/>
  <c r="R145" i="2"/>
  <c r="R142" i="2"/>
  <c r="Q139" i="2"/>
  <c r="BK455" i="2"/>
  <c r="K452" i="2"/>
  <c r="BE452" i="2"/>
  <c r="K448" i="2"/>
  <c r="BE448" i="2"/>
  <c r="K445" i="2"/>
  <c r="BE445" i="2"/>
  <c r="K443" i="2"/>
  <c r="BE443" i="2"/>
  <c r="BK429" i="2"/>
  <c r="BK410" i="2"/>
  <c r="BK400" i="2"/>
  <c r="K391" i="2"/>
  <c r="BE391" i="2" s="1"/>
  <c r="K366" i="2"/>
  <c r="BE366" i="2" s="1"/>
  <c r="BK322" i="2"/>
  <c r="BK302" i="2"/>
  <c r="BE193" i="2"/>
  <c r="K172" i="2"/>
  <c r="BE172" i="2"/>
  <c r="BK457" i="2"/>
  <c r="K451" i="2"/>
  <c r="BE451" i="2" s="1"/>
  <c r="K439" i="2"/>
  <c r="BE439" i="2" s="1"/>
  <c r="K425" i="2"/>
  <c r="BE425" i="2" s="1"/>
  <c r="BK415" i="2"/>
  <c r="K367" i="2"/>
  <c r="BE367" i="2"/>
  <c r="K351" i="2"/>
  <c r="BE351" i="2"/>
  <c r="BK329" i="2"/>
  <c r="K292" i="2"/>
  <c r="BE292" i="2" s="1"/>
  <c r="BK259" i="2"/>
  <c r="K164" i="2"/>
  <c r="BE164" i="2" s="1"/>
  <c r="K145" i="2"/>
  <c r="BE145" i="2" s="1"/>
  <c r="BK378" i="2"/>
  <c r="BK360" i="2"/>
  <c r="K341" i="2"/>
  <c r="BE341" i="2" s="1"/>
  <c r="BK315" i="2"/>
  <c r="BE286" i="2"/>
  <c r="BK148" i="2"/>
  <c r="Q553" i="4"/>
  <c r="Q546" i="4"/>
  <c r="R534" i="4"/>
  <c r="R519" i="4"/>
  <c r="R475" i="4"/>
  <c r="R447" i="4"/>
  <c r="R396" i="4"/>
  <c r="Q385" i="4"/>
  <c r="Q363" i="4"/>
  <c r="Q295" i="4"/>
  <c r="R257" i="4"/>
  <c r="Q197" i="4"/>
  <c r="Q164" i="4"/>
  <c r="R155" i="4"/>
  <c r="R549" i="4"/>
  <c r="Q534" i="4"/>
  <c r="R514" i="4"/>
  <c r="Q495" i="4"/>
  <c r="Q470" i="4"/>
  <c r="R457" i="4"/>
  <c r="R441" i="4"/>
  <c r="R412" i="4"/>
  <c r="Q391" i="4"/>
  <c r="Q380" i="4"/>
  <c r="R343" i="4"/>
  <c r="Q326" i="4"/>
  <c r="Q266" i="4"/>
  <c r="Q192" i="4"/>
  <c r="Q155" i="4"/>
  <c r="R143" i="4"/>
  <c r="Q427" i="4"/>
  <c r="Q333" i="4"/>
  <c r="R301" i="4"/>
  <c r="Q280" i="4"/>
  <c r="R181" i="4"/>
  <c r="R164" i="4"/>
  <c r="R138" i="4"/>
  <c r="Q549" i="4"/>
  <c r="R521" i="4"/>
  <c r="R470" i="4"/>
  <c r="Q457" i="4"/>
  <c r="Q412" i="4"/>
  <c r="Q388" i="4"/>
  <c r="R358" i="4"/>
  <c r="Q338" i="4"/>
  <c r="R295" i="4"/>
  <c r="R238" i="4"/>
  <c r="Q149" i="4"/>
  <c r="BK549" i="4"/>
  <c r="K504" i="4"/>
  <c r="BE504" i="4"/>
  <c r="K451" i="4"/>
  <c r="BE451" i="4"/>
  <c r="K391" i="4"/>
  <c r="BE391" i="4"/>
  <c r="K280" i="4"/>
  <c r="BE280" i="4"/>
  <c r="K164" i="4"/>
  <c r="BE164" i="4"/>
  <c r="BK519" i="4"/>
  <c r="K441" i="4"/>
  <c r="BE441" i="4"/>
  <c r="BK343" i="4"/>
  <c r="BK212" i="4"/>
  <c r="BK555" i="4"/>
  <c r="BK475" i="4"/>
  <c r="BK385" i="4"/>
  <c r="K295" i="4"/>
  <c r="BE295" i="4" s="1"/>
  <c r="K168" i="4"/>
  <c r="BE168" i="4" s="1"/>
  <c r="K546" i="4"/>
  <c r="BE546" i="4" s="1"/>
  <c r="BK524" i="4"/>
  <c r="BK444" i="4"/>
  <c r="BK371" i="4"/>
  <c r="K271" i="4"/>
  <c r="BE271" i="4"/>
  <c r="BK165" i="4"/>
  <c r="BK140" i="4"/>
  <c r="Q455" i="2"/>
  <c r="R451" i="2"/>
  <c r="R439" i="2"/>
  <c r="Q400" i="2"/>
  <c r="R381" i="2"/>
  <c r="Q366" i="2"/>
  <c r="Q329" i="2"/>
  <c r="R315" i="2"/>
  <c r="R298" i="2"/>
  <c r="R286" i="2"/>
  <c r="R270" i="2"/>
  <c r="Q237" i="2"/>
  <c r="Q203" i="2"/>
  <c r="Q172" i="2"/>
  <c r="Q154" i="2"/>
  <c r="Q148" i="2"/>
  <c r="Q425" i="2"/>
  <c r="R410" i="2"/>
  <c r="BK422" i="2"/>
  <c r="BK363" i="2"/>
  <c r="BK347" i="2"/>
  <c r="BK273" i="2"/>
  <c r="BK245" i="2"/>
  <c r="BE203" i="2"/>
  <c r="K161" i="2"/>
  <c r="BE161" i="2"/>
  <c r="K154" i="2"/>
  <c r="BE154" i="2"/>
  <c r="BK420" i="2"/>
  <c r="BK373" i="2"/>
  <c r="K358" i="2"/>
  <c r="BE358" i="2"/>
  <c r="K338" i="2"/>
  <c r="BE338" i="2"/>
  <c r="BK306" i="2"/>
  <c r="K277" i="2"/>
  <c r="BE277" i="2" s="1"/>
  <c r="K223" i="2"/>
  <c r="BE223" i="2" s="1"/>
  <c r="BK168" i="2"/>
  <c r="Q550" i="4"/>
  <c r="R542" i="4"/>
  <c r="Q524" i="4"/>
  <c r="R490" i="4"/>
  <c r="R451" i="4"/>
  <c r="R394" i="4"/>
  <c r="R371" i="4"/>
  <c r="Q348" i="4"/>
  <c r="R266" i="4"/>
  <c r="R171" i="4"/>
  <c r="R161" i="4"/>
  <c r="Q152" i="4"/>
  <c r="R545" i="4"/>
  <c r="R531" i="4"/>
  <c r="R509" i="4"/>
  <c r="Q490" i="4"/>
  <c r="Q465" i="4"/>
  <c r="R454" i="4"/>
  <c r="Q433" i="4"/>
  <c r="Q398" i="4"/>
  <c r="R388" i="4"/>
  <c r="Q358" i="4"/>
  <c r="R338" i="4"/>
  <c r="Q238" i="4"/>
  <c r="Q181" i="4"/>
  <c r="R152" i="4"/>
  <c r="R433" i="4"/>
  <c r="R326" i="4"/>
  <c r="R293" i="4"/>
  <c r="R289" i="4"/>
  <c r="Q257" i="4"/>
  <c r="R197" i="4"/>
  <c r="R162" i="4"/>
  <c r="Q551" i="4"/>
  <c r="Q539" i="4"/>
  <c r="Q509" i="4"/>
  <c r="Q485" i="4"/>
  <c r="Q451" i="4"/>
  <c r="R439" i="4"/>
  <c r="R391" i="4"/>
  <c r="Q371" i="4"/>
  <c r="Q343" i="4"/>
  <c r="Q301" i="4"/>
  <c r="R280" i="4"/>
  <c r="Q171" i="4"/>
  <c r="R158" i="4"/>
  <c r="R140" i="4"/>
  <c r="K509" i="4"/>
  <c r="BE509" i="4" s="1"/>
  <c r="K470" i="4"/>
  <c r="BE470" i="4" s="1"/>
  <c r="BK398" i="4"/>
  <c r="BK301" i="4"/>
  <c r="K181" i="4"/>
  <c r="BE181" i="4" s="1"/>
  <c r="BK521" i="4"/>
  <c r="BK490" i="4"/>
  <c r="K421" i="4"/>
  <c r="BE421" i="4" s="1"/>
  <c r="K326" i="4"/>
  <c r="BE326" i="4" s="1"/>
  <c r="K204" i="4"/>
  <c r="BE204" i="4" s="1"/>
  <c r="BK550" i="4"/>
  <c r="K460" i="4"/>
  <c r="BE460" i="4"/>
  <c r="BK380" i="4"/>
  <c r="K290" i="4"/>
  <c r="BE290" i="4" s="1"/>
  <c r="BK143" i="4"/>
  <c r="BK539" i="4"/>
  <c r="K465" i="4"/>
  <c r="BE465" i="4" s="1"/>
  <c r="BK412" i="4"/>
  <c r="BK348" i="4"/>
  <c r="BK238" i="4"/>
  <c r="BK161" i="4"/>
  <c r="Q140" i="4"/>
  <c r="R290" i="4"/>
  <c r="Q212" i="4"/>
  <c r="R165" i="4"/>
  <c r="R146" i="4"/>
  <c r="R550" i="4"/>
  <c r="R524" i="4"/>
  <c r="Q499" i="4"/>
  <c r="Q480" i="4"/>
  <c r="R460" i="4"/>
  <c r="K444" i="4"/>
  <c r="Q394" i="4"/>
  <c r="R385" i="4"/>
  <c r="R348" i="4"/>
  <c r="R333" i="4"/>
  <c r="R271" i="4"/>
  <c r="Q165" i="4"/>
  <c r="Q146" i="4"/>
  <c r="BK531" i="4"/>
  <c r="BK485" i="4"/>
  <c r="BK439" i="4"/>
  <c r="K363" i="4"/>
  <c r="BE363" i="4"/>
  <c r="BK266" i="4"/>
  <c r="BK152" i="4"/>
  <c r="BK551" i="4"/>
  <c r="BK499" i="4"/>
  <c r="BK382" i="4"/>
  <c r="BK308" i="4"/>
  <c r="BK192" i="4"/>
  <c r="K534" i="4"/>
  <c r="BE534" i="4" s="1"/>
  <c r="K454" i="4"/>
  <c r="BE454" i="4" s="1"/>
  <c r="K353" i="4"/>
  <c r="BE353" i="4" s="1"/>
  <c r="K257" i="4"/>
  <c r="BE257" i="4" s="1"/>
  <c r="K162" i="4"/>
  <c r="BE162" i="4" s="1"/>
  <c r="BK542" i="4"/>
  <c r="K495" i="4"/>
  <c r="BE495" i="4"/>
  <c r="K433" i="4"/>
  <c r="BE433" i="4"/>
  <c r="K388" i="4"/>
  <c r="BE388" i="4"/>
  <c r="BK171" i="4"/>
  <c r="BK149" i="4"/>
  <c r="V138" i="2" l="1"/>
  <c r="R138" i="2"/>
  <c r="V160" i="2"/>
  <c r="R160" i="2"/>
  <c r="J99" i="2" s="1"/>
  <c r="V174" i="2"/>
  <c r="R174" i="2"/>
  <c r="V246" i="2"/>
  <c r="X246" i="2"/>
  <c r="T285" i="2"/>
  <c r="R285" i="2"/>
  <c r="J104" i="2" s="1"/>
  <c r="T301" i="2"/>
  <c r="R301" i="2"/>
  <c r="J106" i="2"/>
  <c r="V342" i="2"/>
  <c r="R342" i="2"/>
  <c r="J107" i="2" s="1"/>
  <c r="T359" i="2"/>
  <c r="R359" i="2"/>
  <c r="J108" i="2" s="1"/>
  <c r="V421" i="2"/>
  <c r="R421" i="2"/>
  <c r="J109" i="2" s="1"/>
  <c r="V444" i="2"/>
  <c r="R444" i="2"/>
  <c r="J110" i="2"/>
  <c r="X450" i="2"/>
  <c r="X449" i="2" s="1"/>
  <c r="R458" i="2"/>
  <c r="J116" i="2"/>
  <c r="V139" i="4"/>
  <c r="V136" i="4"/>
  <c r="Q139" i="4"/>
  <c r="I99" i="4" s="1"/>
  <c r="V163" i="4"/>
  <c r="R163" i="4"/>
  <c r="J100" i="4"/>
  <c r="V170" i="4"/>
  <c r="Q170" i="4"/>
  <c r="T294" i="4"/>
  <c r="X294" i="4"/>
  <c r="V381" i="4"/>
  <c r="Q381" i="4"/>
  <c r="I105" i="4"/>
  <c r="X397" i="4"/>
  <c r="Q440" i="4"/>
  <c r="I108" i="4" s="1"/>
  <c r="V520" i="4"/>
  <c r="Q520" i="4"/>
  <c r="I109" i="4"/>
  <c r="T535" i="4"/>
  <c r="Q535" i="4"/>
  <c r="I110" i="4"/>
  <c r="T548" i="4"/>
  <c r="T547" i="4" s="1"/>
  <c r="X548" i="4"/>
  <c r="X547" i="4"/>
  <c r="Q556" i="4"/>
  <c r="I115" i="4" s="1"/>
  <c r="T138" i="2"/>
  <c r="Q138" i="2"/>
  <c r="I98" i="2" s="1"/>
  <c r="T160" i="2"/>
  <c r="Q160" i="2"/>
  <c r="I99" i="2"/>
  <c r="X174" i="2"/>
  <c r="R246" i="2"/>
  <c r="J103" i="2"/>
  <c r="V285" i="2"/>
  <c r="Q285" i="2"/>
  <c r="I104" i="2" s="1"/>
  <c r="V301" i="2"/>
  <c r="Q301" i="2"/>
  <c r="I106" i="2"/>
  <c r="T342" i="2"/>
  <c r="Q342" i="2"/>
  <c r="I107" i="2"/>
  <c r="V359" i="2"/>
  <c r="X359" i="2"/>
  <c r="Q421" i="2"/>
  <c r="I109" i="2"/>
  <c r="T444" i="2"/>
  <c r="Q444" i="2"/>
  <c r="I110" i="2"/>
  <c r="V450" i="2"/>
  <c r="V449" i="2"/>
  <c r="R450" i="2"/>
  <c r="J113" i="2"/>
  <c r="Q458" i="2"/>
  <c r="I116" i="2"/>
  <c r="R139" i="4"/>
  <c r="J99" i="4" s="1"/>
  <c r="T163" i="4"/>
  <c r="Q163" i="4"/>
  <c r="I100" i="4"/>
  <c r="R170" i="4"/>
  <c r="J103" i="4"/>
  <c r="V294" i="4"/>
  <c r="Q294" i="4"/>
  <c r="I104" i="4" s="1"/>
  <c r="X381" i="4"/>
  <c r="T397" i="4"/>
  <c r="R397" i="4"/>
  <c r="J107" i="4" s="1"/>
  <c r="V440" i="4"/>
  <c r="X440" i="4"/>
  <c r="X520" i="4"/>
  <c r="X535" i="4"/>
  <c r="V548" i="4"/>
  <c r="V547" i="4" s="1"/>
  <c r="R548" i="4"/>
  <c r="BK556" i="4"/>
  <c r="K556" i="4"/>
  <c r="K115" i="4" s="1"/>
  <c r="X138" i="2"/>
  <c r="X137" i="2"/>
  <c r="X160" i="2"/>
  <c r="T174" i="2"/>
  <c r="Q174" i="2"/>
  <c r="T246" i="2"/>
  <c r="Q246" i="2"/>
  <c r="I103" i="2" s="1"/>
  <c r="X285" i="2"/>
  <c r="X301" i="2"/>
  <c r="X342" i="2"/>
  <c r="Q359" i="2"/>
  <c r="I108" i="2" s="1"/>
  <c r="T421" i="2"/>
  <c r="X421" i="2"/>
  <c r="X444" i="2"/>
  <c r="T450" i="2"/>
  <c r="T449" i="2"/>
  <c r="Q450" i="2"/>
  <c r="BK458" i="2"/>
  <c r="K458" i="2" s="1"/>
  <c r="K116" i="2" s="1"/>
  <c r="T139" i="4"/>
  <c r="T136" i="4" s="1"/>
  <c r="X139" i="4"/>
  <c r="X136" i="4" s="1"/>
  <c r="X135" i="4" s="1"/>
  <c r="X163" i="4"/>
  <c r="T170" i="4"/>
  <c r="X170" i="4"/>
  <c r="X169" i="4" s="1"/>
  <c r="R294" i="4"/>
  <c r="J104" i="4"/>
  <c r="T381" i="4"/>
  <c r="R381" i="4"/>
  <c r="J105" i="4" s="1"/>
  <c r="V397" i="4"/>
  <c r="Q397" i="4"/>
  <c r="I107" i="4" s="1"/>
  <c r="T440" i="4"/>
  <c r="R440" i="4"/>
  <c r="J108" i="4" s="1"/>
  <c r="T520" i="4"/>
  <c r="R520" i="4"/>
  <c r="J109" i="4"/>
  <c r="V535" i="4"/>
  <c r="R535" i="4"/>
  <c r="J110" i="4" s="1"/>
  <c r="BK548" i="4"/>
  <c r="K548" i="4" s="1"/>
  <c r="K112" i="4" s="1"/>
  <c r="Q548" i="4"/>
  <c r="I112" i="4"/>
  <c r="R556" i="4"/>
  <c r="J115" i="4" s="1"/>
  <c r="Q171" i="2"/>
  <c r="I100" i="2"/>
  <c r="Q299" i="2"/>
  <c r="I105" i="2" s="1"/>
  <c r="BK454" i="2"/>
  <c r="K454" i="2"/>
  <c r="K114" i="2" s="1"/>
  <c r="BK456" i="2"/>
  <c r="K456" i="2" s="1"/>
  <c r="K115" i="2" s="1"/>
  <c r="Q137" i="4"/>
  <c r="R552" i="4"/>
  <c r="J113" i="4" s="1"/>
  <c r="R554" i="4"/>
  <c r="J114" i="4" s="1"/>
  <c r="R299" i="2"/>
  <c r="J105" i="2" s="1"/>
  <c r="R447" i="2"/>
  <c r="J111" i="2" s="1"/>
  <c r="R454" i="2"/>
  <c r="J114" i="2" s="1"/>
  <c r="R456" i="2"/>
  <c r="J115" i="2" s="1"/>
  <c r="BK137" i="4"/>
  <c r="K137" i="4" s="1"/>
  <c r="K98" i="4" s="1"/>
  <c r="R137" i="4"/>
  <c r="J98" i="4" s="1"/>
  <c r="BK395" i="4"/>
  <c r="K395" i="4"/>
  <c r="K106" i="4" s="1"/>
  <c r="Q395" i="4"/>
  <c r="I106" i="4" s="1"/>
  <c r="BK554" i="4"/>
  <c r="K554" i="4" s="1"/>
  <c r="K114" i="4" s="1"/>
  <c r="R171" i="2"/>
  <c r="J100" i="2"/>
  <c r="BK299" i="2"/>
  <c r="K299" i="2"/>
  <c r="K105" i="2" s="1"/>
  <c r="Q447" i="2"/>
  <c r="I111" i="2" s="1"/>
  <c r="Q454" i="2"/>
  <c r="I114" i="2" s="1"/>
  <c r="Q456" i="2"/>
  <c r="I115" i="2" s="1"/>
  <c r="Q167" i="4"/>
  <c r="I101" i="4"/>
  <c r="R167" i="4"/>
  <c r="J101" i="4"/>
  <c r="R395" i="4"/>
  <c r="J106" i="4"/>
  <c r="Q552" i="4"/>
  <c r="I113" i="4"/>
  <c r="Q554" i="4"/>
  <c r="I114" i="4"/>
  <c r="J89" i="4"/>
  <c r="F92" i="4"/>
  <c r="E125" i="4"/>
  <c r="F131" i="4"/>
  <c r="BE444" i="4"/>
  <c r="E126" i="2"/>
  <c r="F133" i="2"/>
  <c r="J89" i="2"/>
  <c r="F91" i="2"/>
  <c r="F38" i="2"/>
  <c r="BE95" i="1" s="1"/>
  <c r="K168" i="2"/>
  <c r="BE168" i="2"/>
  <c r="BK237" i="2"/>
  <c r="K270" i="2"/>
  <c r="BE270" i="2" s="1"/>
  <c r="K315" i="2"/>
  <c r="BE315" i="2" s="1"/>
  <c r="K397" i="2"/>
  <c r="BE397" i="2" s="1"/>
  <c r="BK446" i="2"/>
  <c r="K151" i="2"/>
  <c r="BE151" i="2" s="1"/>
  <c r="BK292" i="2"/>
  <c r="K400" i="2"/>
  <c r="BE400" i="2" s="1"/>
  <c r="F39" i="2"/>
  <c r="BF95" i="1" s="1"/>
  <c r="BK162" i="4"/>
  <c r="K238" i="4"/>
  <c r="BE238" i="4" s="1"/>
  <c r="K289" i="4"/>
  <c r="BE289" i="4" s="1"/>
  <c r="K348" i="4"/>
  <c r="BE348" i="4" s="1"/>
  <c r="BK353" i="4"/>
  <c r="K371" i="4"/>
  <c r="BE371" i="4" s="1"/>
  <c r="K385" i="4"/>
  <c r="BE385" i="4"/>
  <c r="BK427" i="4"/>
  <c r="BK451" i="4"/>
  <c r="BK465" i="4"/>
  <c r="K490" i="4"/>
  <c r="BE490" i="4" s="1"/>
  <c r="BK509" i="4"/>
  <c r="BK536" i="4"/>
  <c r="K551" i="4"/>
  <c r="BE551" i="4" s="1"/>
  <c r="K155" i="4"/>
  <c r="BE155" i="4" s="1"/>
  <c r="K165" i="4"/>
  <c r="BE165" i="4" s="1"/>
  <c r="BK204" i="4"/>
  <c r="BK280" i="4"/>
  <c r="K499" i="4"/>
  <c r="BE499" i="4" s="1"/>
  <c r="BK553" i="4"/>
  <c r="BK552" i="4" s="1"/>
  <c r="K552" i="4" s="1"/>
  <c r="K113" i="4" s="1"/>
  <c r="BK290" i="4"/>
  <c r="BK421" i="4"/>
  <c r="K36" i="4"/>
  <c r="AY96" i="1" s="1"/>
  <c r="BK181" i="4"/>
  <c r="BK363" i="4"/>
  <c r="K412" i="4"/>
  <c r="BE412" i="4" s="1"/>
  <c r="BK460" i="4"/>
  <c r="K527" i="4"/>
  <c r="BE527" i="4"/>
  <c r="K161" i="4"/>
  <c r="BE161" i="4" s="1"/>
  <c r="K266" i="4"/>
  <c r="BE266" i="4"/>
  <c r="BK470" i="4"/>
  <c r="K549" i="4"/>
  <c r="BE549" i="4" s="1"/>
  <c r="BK164" i="4"/>
  <c r="BK163" i="4" s="1"/>
  <c r="K163" i="4" s="1"/>
  <c r="K100" i="4" s="1"/>
  <c r="BK394" i="4"/>
  <c r="BK504" i="4"/>
  <c r="F39" i="4"/>
  <c r="BF96" i="1" s="1"/>
  <c r="F37" i="2"/>
  <c r="BD95" i="1" s="1"/>
  <c r="K180" i="2"/>
  <c r="BE180" i="2"/>
  <c r="K255" i="2"/>
  <c r="BE255" i="2"/>
  <c r="K298" i="2"/>
  <c r="BE298" i="2"/>
  <c r="BK351" i="2"/>
  <c r="BK381" i="2"/>
  <c r="K429" i="2"/>
  <c r="BE429" i="2"/>
  <c r="K457" i="2"/>
  <c r="BE457" i="2"/>
  <c r="K266" i="2"/>
  <c r="BE266" i="2"/>
  <c r="BK145" i="2"/>
  <c r="BK164" i="2"/>
  <c r="BK223" i="2"/>
  <c r="BK247" i="2"/>
  <c r="K273" i="2"/>
  <c r="BE273" i="2"/>
  <c r="K312" i="2"/>
  <c r="BE312" i="2"/>
  <c r="K347" i="2"/>
  <c r="BE347" i="2"/>
  <c r="BK386" i="2"/>
  <c r="K422" i="2"/>
  <c r="BE422" i="2" s="1"/>
  <c r="BK445" i="2"/>
  <c r="K148" i="2"/>
  <c r="BE148" i="2"/>
  <c r="BK240" i="2"/>
  <c r="K306" i="2"/>
  <c r="BE306" i="2" s="1"/>
  <c r="BK443" i="2"/>
  <c r="BK203" i="2"/>
  <c r="F36" i="2"/>
  <c r="BC95" i="1" s="1"/>
  <c r="BK277" i="2"/>
  <c r="K300" i="2"/>
  <c r="BE300" i="2"/>
  <c r="K343" i="2"/>
  <c r="BE343" i="2"/>
  <c r="K378" i="2"/>
  <c r="BE378" i="2"/>
  <c r="K415" i="2"/>
  <c r="BE415" i="2"/>
  <c r="BK448" i="2"/>
  <c r="BK447" i="2"/>
  <c r="K447" i="2" s="1"/>
  <c r="K111" i="2" s="1"/>
  <c r="BK251" i="2"/>
  <c r="BK354" i="2"/>
  <c r="BK341" i="2"/>
  <c r="K405" i="2"/>
  <c r="BE405" i="2" s="1"/>
  <c r="F36" i="4"/>
  <c r="BC96" i="1" s="1"/>
  <c r="F37" i="4"/>
  <c r="BD96" i="1" s="1"/>
  <c r="BK545" i="4"/>
  <c r="K143" i="4"/>
  <c r="BE143" i="4"/>
  <c r="BK271" i="4"/>
  <c r="K398" i="4"/>
  <c r="BE398" i="4" s="1"/>
  <c r="K485" i="4"/>
  <c r="BE485" i="4" s="1"/>
  <c r="BK546" i="4"/>
  <c r="K455" i="2"/>
  <c r="BE455" i="2"/>
  <c r="BK214" i="2"/>
  <c r="K284" i="2"/>
  <c r="BE284" i="2" s="1"/>
  <c r="K329" i="2"/>
  <c r="BE329" i="2" s="1"/>
  <c r="K373" i="2"/>
  <c r="BE373" i="2"/>
  <c r="BK452" i="2"/>
  <c r="K139" i="2"/>
  <c r="BE139" i="2"/>
  <c r="BK172" i="2"/>
  <c r="BK171" i="2" s="1"/>
  <c r="K171" i="2" s="1"/>
  <c r="K100" i="2" s="1"/>
  <c r="K370" i="2"/>
  <c r="BE370" i="2"/>
  <c r="K36" i="2"/>
  <c r="AY95" i="1" s="1"/>
  <c r="BK157" i="2"/>
  <c r="BK218" i="2"/>
  <c r="BK280" i="2"/>
  <c r="BK338" i="2"/>
  <c r="BK367" i="2"/>
  <c r="K420" i="2"/>
  <c r="BE420" i="2" s="1"/>
  <c r="BK451" i="2"/>
  <c r="K169" i="2"/>
  <c r="BE169" i="2"/>
  <c r="BK334" i="2"/>
  <c r="K360" i="2"/>
  <c r="BE360" i="2" s="1"/>
  <c r="BK186" i="2"/>
  <c r="BK244" i="2"/>
  <c r="K263" i="2"/>
  <c r="BE263" i="2" s="1"/>
  <c r="BK295" i="2"/>
  <c r="BK330" i="2"/>
  <c r="K363" i="2"/>
  <c r="BE363" i="2" s="1"/>
  <c r="K410" i="2"/>
  <c r="BE410" i="2" s="1"/>
  <c r="K432" i="2"/>
  <c r="BE432" i="2" s="1"/>
  <c r="BK453" i="2"/>
  <c r="BK154" i="2"/>
  <c r="K289" i="2"/>
  <c r="BE289" i="2" s="1"/>
  <c r="BK366" i="2"/>
  <c r="K142" i="2"/>
  <c r="BE142" i="2" s="1"/>
  <c r="K396" i="2"/>
  <c r="BE396" i="2"/>
  <c r="K175" i="2"/>
  <c r="BE175" i="2"/>
  <c r="BK193" i="2"/>
  <c r="BK230" i="2"/>
  <c r="K245" i="2"/>
  <c r="BE245" i="2"/>
  <c r="K259" i="2"/>
  <c r="BE259" i="2"/>
  <c r="BK286" i="2"/>
  <c r="K322" i="2"/>
  <c r="BE322" i="2" s="1"/>
  <c r="BK358" i="2"/>
  <c r="BK391" i="2"/>
  <c r="BK425" i="2"/>
  <c r="BK436" i="2"/>
  <c r="BK161" i="2"/>
  <c r="K302" i="2"/>
  <c r="BE302" i="2"/>
  <c r="BK439" i="2"/>
  <c r="K333" i="4"/>
  <c r="BE333" i="4"/>
  <c r="K531" i="4"/>
  <c r="BE531" i="4"/>
  <c r="K152" i="4"/>
  <c r="BE152" i="4"/>
  <c r="BK391" i="4"/>
  <c r="BK534" i="4"/>
  <c r="BK520" i="4" s="1"/>
  <c r="K520" i="4" s="1"/>
  <c r="K109" i="4" s="1"/>
  <c r="K138" i="4"/>
  <c r="BE138" i="4" s="1"/>
  <c r="BK197" i="4"/>
  <c r="K308" i="4"/>
  <c r="BE308" i="4"/>
  <c r="K343" i="4"/>
  <c r="BE343" i="4"/>
  <c r="K358" i="4"/>
  <c r="BE358" i="4"/>
  <c r="K380" i="4"/>
  <c r="BE380" i="4"/>
  <c r="BK388" i="4"/>
  <c r="K439" i="4"/>
  <c r="BE439" i="4" s="1"/>
  <c r="BK454" i="4"/>
  <c r="K475" i="4"/>
  <c r="BE475" i="4"/>
  <c r="BK495" i="4"/>
  <c r="K521" i="4"/>
  <c r="BE521" i="4" s="1"/>
  <c r="K542" i="4"/>
  <c r="BE542" i="4" s="1"/>
  <c r="K140" i="4"/>
  <c r="BE140" i="4" s="1"/>
  <c r="K158" i="4"/>
  <c r="BE158" i="4" s="1"/>
  <c r="BK168" i="4"/>
  <c r="BK167" i="4" s="1"/>
  <c r="K167" i="4" s="1"/>
  <c r="K101" i="4" s="1"/>
  <c r="K212" i="4"/>
  <c r="BE212" i="4" s="1"/>
  <c r="K301" i="4"/>
  <c r="BE301" i="4" s="1"/>
  <c r="K447" i="4"/>
  <c r="BE447" i="4" s="1"/>
  <c r="BK514" i="4"/>
  <c r="K524" i="4"/>
  <c r="BE524" i="4"/>
  <c r="K550" i="4"/>
  <c r="BE550" i="4"/>
  <c r="BK146" i="4"/>
  <c r="K192" i="4"/>
  <c r="BE192" i="4" s="1"/>
  <c r="BK326" i="4"/>
  <c r="K396" i="4"/>
  <c r="BE396" i="4"/>
  <c r="K457" i="4"/>
  <c r="BE457" i="4"/>
  <c r="K539" i="4"/>
  <c r="BE539" i="4"/>
  <c r="BK257" i="4"/>
  <c r="K338" i="4"/>
  <c r="BE338" i="4" s="1"/>
  <c r="K382" i="4"/>
  <c r="BE382" i="4" s="1"/>
  <c r="BK441" i="4"/>
  <c r="BK480" i="4"/>
  <c r="K149" i="4"/>
  <c r="BE149" i="4" s="1"/>
  <c r="K171" i="4"/>
  <c r="BE171" i="4" s="1"/>
  <c r="BK293" i="4"/>
  <c r="K519" i="4"/>
  <c r="BE519" i="4"/>
  <c r="K555" i="4"/>
  <c r="BE555" i="4"/>
  <c r="BK295" i="4"/>
  <c r="BK433" i="4"/>
  <c r="F38" i="4"/>
  <c r="BE96" i="1" s="1"/>
  <c r="Q136" i="4" l="1"/>
  <c r="Q449" i="2"/>
  <c r="I112" i="2" s="1"/>
  <c r="T173" i="2"/>
  <c r="T169" i="4"/>
  <c r="T135" i="4" s="1"/>
  <c r="AW96" i="1" s="1"/>
  <c r="R547" i="4"/>
  <c r="J111" i="4" s="1"/>
  <c r="X173" i="2"/>
  <c r="X136" i="2" s="1"/>
  <c r="Q169" i="4"/>
  <c r="I102" i="4" s="1"/>
  <c r="R173" i="2"/>
  <c r="J101" i="2"/>
  <c r="R137" i="2"/>
  <c r="Q173" i="2"/>
  <c r="I101" i="2"/>
  <c r="T137" i="2"/>
  <c r="T136" i="2"/>
  <c r="AW95" i="1"/>
  <c r="V169" i="4"/>
  <c r="V135" i="4" s="1"/>
  <c r="V173" i="2"/>
  <c r="V137" i="2"/>
  <c r="J98" i="2"/>
  <c r="J102" i="2"/>
  <c r="Q137" i="2"/>
  <c r="Q136" i="2" s="1"/>
  <c r="I96" i="2" s="1"/>
  <c r="K30" i="2" s="1"/>
  <c r="AS95" i="1" s="1"/>
  <c r="I98" i="4"/>
  <c r="I103" i="4"/>
  <c r="R136" i="4"/>
  <c r="J97" i="4" s="1"/>
  <c r="R169" i="4"/>
  <c r="J102" i="4"/>
  <c r="Q547" i="4"/>
  <c r="I111" i="4"/>
  <c r="I102" i="2"/>
  <c r="I113" i="2"/>
  <c r="R449" i="2"/>
  <c r="J112" i="2" s="1"/>
  <c r="J112" i="4"/>
  <c r="BK547" i="4"/>
  <c r="K547" i="4" s="1"/>
  <c r="K111" i="4" s="1"/>
  <c r="BK450" i="2"/>
  <c r="K450" i="2" s="1"/>
  <c r="K113" i="2" s="1"/>
  <c r="BK397" i="4"/>
  <c r="K397" i="4"/>
  <c r="K107" i="4" s="1"/>
  <c r="BK440" i="4"/>
  <c r="K440" i="4"/>
  <c r="K108" i="4"/>
  <c r="BK174" i="2"/>
  <c r="K174" i="2"/>
  <c r="K102" i="2"/>
  <c r="BK246" i="2"/>
  <c r="K246" i="2" s="1"/>
  <c r="K103" i="2" s="1"/>
  <c r="BK421" i="2"/>
  <c r="K421" i="2"/>
  <c r="K109" i="2" s="1"/>
  <c r="BK139" i="4"/>
  <c r="K139" i="4"/>
  <c r="K99" i="4" s="1"/>
  <c r="BK170" i="4"/>
  <c r="K170" i="4"/>
  <c r="K103" i="4"/>
  <c r="BK381" i="4"/>
  <c r="K381" i="4"/>
  <c r="K105" i="4"/>
  <c r="BK535" i="4"/>
  <c r="K535" i="4" s="1"/>
  <c r="K110" i="4" s="1"/>
  <c r="BK138" i="2"/>
  <c r="K138" i="2" s="1"/>
  <c r="K98" i="2" s="1"/>
  <c r="BK160" i="2"/>
  <c r="K160" i="2"/>
  <c r="K99" i="2" s="1"/>
  <c r="BK285" i="2"/>
  <c r="K285" i="2"/>
  <c r="K104" i="2"/>
  <c r="BK301" i="2"/>
  <c r="K301" i="2" s="1"/>
  <c r="K106" i="2" s="1"/>
  <c r="BK342" i="2"/>
  <c r="K342" i="2" s="1"/>
  <c r="K107" i="2" s="1"/>
  <c r="BK359" i="2"/>
  <c r="K359" i="2"/>
  <c r="K108" i="2" s="1"/>
  <c r="BK444" i="2"/>
  <c r="K444" i="2"/>
  <c r="K110" i="2"/>
  <c r="BK294" i="4"/>
  <c r="K294" i="4" s="1"/>
  <c r="K104" i="4" s="1"/>
  <c r="F35" i="2"/>
  <c r="BB95" i="1" s="1"/>
  <c r="K35" i="4"/>
  <c r="AX96" i="1" s="1"/>
  <c r="AV96" i="1" s="1"/>
  <c r="BF94" i="1"/>
  <c r="W33" i="1" s="1"/>
  <c r="F35" i="4"/>
  <c r="BB96" i="1" s="1"/>
  <c r="BD94" i="1"/>
  <c r="W31" i="1" s="1"/>
  <c r="K35" i="2"/>
  <c r="AX95" i="1" s="1"/>
  <c r="AV95" i="1" s="1"/>
  <c r="BC94" i="1"/>
  <c r="W30" i="1" s="1"/>
  <c r="BE94" i="1"/>
  <c r="BA94" i="1" s="1"/>
  <c r="V136" i="2" l="1"/>
  <c r="R136" i="2"/>
  <c r="J96" i="2"/>
  <c r="K31" i="2" s="1"/>
  <c r="AT95" i="1" s="1"/>
  <c r="Q135" i="4"/>
  <c r="I96" i="4" s="1"/>
  <c r="K30" i="4" s="1"/>
  <c r="AS96" i="1" s="1"/>
  <c r="BK136" i="4"/>
  <c r="K136" i="4" s="1"/>
  <c r="K97" i="4" s="1"/>
  <c r="J97" i="2"/>
  <c r="BK449" i="2"/>
  <c r="K449" i="2"/>
  <c r="K112" i="2" s="1"/>
  <c r="BK169" i="4"/>
  <c r="R135" i="4"/>
  <c r="J96" i="4"/>
  <c r="K31" i="4"/>
  <c r="AT96" i="1" s="1"/>
  <c r="BK137" i="2"/>
  <c r="K137" i="2" s="1"/>
  <c r="K97" i="2" s="1"/>
  <c r="BK173" i="2"/>
  <c r="K173" i="2" s="1"/>
  <c r="K101" i="2" s="1"/>
  <c r="I97" i="2"/>
  <c r="I97" i="4"/>
  <c r="W32" i="1"/>
  <c r="AW94" i="1"/>
  <c r="AZ94" i="1"/>
  <c r="AY94" i="1"/>
  <c r="AK30" i="1" s="1"/>
  <c r="BB94" i="1"/>
  <c r="AX94" i="1" s="1"/>
  <c r="AK29" i="1" s="1"/>
  <c r="BK135" i="4" l="1"/>
  <c r="K135" i="4" s="1"/>
  <c r="K96" i="4" s="1"/>
  <c r="BK136" i="2"/>
  <c r="K136" i="2" s="1"/>
  <c r="K32" i="2" s="1"/>
  <c r="AG95" i="1" s="1"/>
  <c r="AN95" i="1" s="1"/>
  <c r="K169" i="4"/>
  <c r="K102" i="4" s="1"/>
  <c r="AT94" i="1"/>
  <c r="AS94" i="1"/>
  <c r="W29" i="1"/>
  <c r="AV94" i="1"/>
  <c r="K32" i="4" l="1"/>
  <c r="AG96" i="1" s="1"/>
  <c r="AN96" i="1" s="1"/>
  <c r="K96" i="2"/>
  <c r="K41" i="2"/>
  <c r="K41" i="4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<sst xmlns="http://schemas.openxmlformats.org/spreadsheetml/2006/main" count="10621" uniqueCount="1064">
  <si>
    <t>Export Komplet</t>
  </si>
  <si>
    <t/>
  </si>
  <si>
    <t>2.0</t>
  </si>
  <si>
    <t>ZAMOK</t>
  </si>
  <si>
    <t>False</t>
  </si>
  <si>
    <t>True</t>
  </si>
  <si>
    <t>{81f700e2-db78-4092-97df-fea479662674}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</si>
  <si>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</si>
  <si>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</si>
  <si>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</si>
  <si>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</si>
  <si>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</si>
  <si>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</si>
  <si>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</si>
  <si>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</si>
  <si>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</si>
  <si>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</si>
  <si>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</si>
  <si>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 areál nemocnice Voldušská, Rokycany</t>
  </si>
  <si>
    <t>KSO:</t>
  </si>
  <si>
    <t>CC-CZ:</t>
  </si>
  <si>
    <t>Místo:</t>
  </si>
  <si>
    <t>Rokycany</t>
  </si>
  <si>
    <t>Datum:</t>
  </si>
  <si>
    <t>15. 6. 2023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</si>
  <si>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</si>
  <si>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</si>
  <si>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</si>
  <si>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</si>
  <si>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</si>
  <si>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</si>
  <si>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</si>
  <si>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27642411</t>
  </si>
  <si>
    <t>DEKPROJEKT s.r.o.</t>
  </si>
  <si>
    <t>Zpracovatel:</t>
  </si>
  <si>
    <t>Ing. Kateřina Petlíková, Ph.D.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</si>
  <si>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</si>
  <si>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</si>
  <si>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</si>
  <si>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</si>
  <si>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</si>
  <si>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</si>
  <si>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</si>
  <si>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</si>
  <si>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</si>
  <si>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</si>
  <si>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</si>
  <si>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</si>
  <si>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</si>
  <si>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</si>
  <si>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</si>
  <si>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</si>
  <si>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</si>
  <si>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</si>
  <si>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</si>
  <si>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</si>
  <si>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</si>
  <si>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</si>
  <si>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</si>
  <si>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</si>
  <si>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</si>
  <si>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</si>
  <si>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</si>
  <si>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</si>
  <si>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</si>
  <si>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</si>
  <si>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</si>
  <si>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</si>
  <si>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</si>
  <si>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</si>
  <si>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</si>
  <si>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</si>
  <si>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</si>
  <si>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</si>
  <si>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</si>
  <si>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</si>
  <si>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</si>
  <si>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</si>
  <si>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</si>
  <si>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</si>
  <si>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</si>
  <si>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</si>
  <si>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</si>
  <si>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</si>
  <si>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2023-07-01</t>
  </si>
  <si>
    <t>Oprava střech areál nemocnice Voldušská - OBJEKT SO01</t>
  </si>
  <si>
    <t>STA</t>
  </si>
  <si>
    <t>1</t>
  </si>
  <si>
    <t>{34e02949-3991-43cf-a0cf-231411082f5e}</t>
  </si>
  <si>
    <t>2</t>
  </si>
  <si>
    <t>2023-07-03</t>
  </si>
  <si>
    <t>Oprava střech areál nemocnice Voldušská - OBJEKT SO03</t>
  </si>
  <si>
    <t>{00a34a9a-2531-4331-ad22-37a59557474a}</t>
  </si>
  <si>
    <t>2023-07-05</t>
  </si>
  <si>
    <t>{13e1690d-c012-4187-87a9-cb9aeff6bc69}</t>
  </si>
  <si>
    <t>STR_SO01_M2</t>
  </si>
  <si>
    <t>Plocha střechy objekt SO01 - součet vnějších ploch skladeb S01 a S02</t>
  </si>
  <si>
    <t>m2</t>
  </si>
  <si>
    <t>514,168</t>
  </si>
  <si>
    <t>3</t>
  </si>
  <si>
    <t>KRYCÍ LIST SOUPISU PRACÍ</t>
  </si>
  <si>
    <t>Objekt:</t>
  </si>
  <si>
    <t>2023-07-01 - Oprava střech areál nemocnice Voldušská - OBJEKT SO01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</si>
  <si>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</si>
  <si>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</si>
  <si>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</si>
  <si>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</si>
  <si>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</si>
  <si>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</si>
  <si>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</si>
  <si>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</si>
  <si>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</si>
  <si>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</si>
  <si>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</si>
  <si>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</si>
  <si>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</si>
  <si>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</si>
  <si>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</si>
  <si>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</si>
  <si>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</si>
  <si>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</si>
  <si>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</si>
  <si>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</si>
  <si>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</si>
  <si>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</si>
  <si>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</si>
  <si>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</si>
  <si>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</si>
  <si>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</si>
  <si>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</si>
  <si>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</si>
  <si>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VP -   Vícepráce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</si>
  <si>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</si>
  <si>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</si>
  <si>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</si>
  <si>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</si>
  <si>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</si>
  <si>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</si>
  <si>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</si>
  <si>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</si>
  <si>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</si>
  <si>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</si>
  <si>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</si>
  <si>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</si>
  <si>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</si>
  <si>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</si>
  <si>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</si>
  <si>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</si>
  <si>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</si>
  <si>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</si>
  <si>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</si>
  <si>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</si>
  <si>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</si>
  <si>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</si>
  <si>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</si>
  <si>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941211111</t>
  </si>
  <si>
    <t>Montáž lešení řadového rámového lehkého zatížení do 200 kg/m2 š od 0,6 do 0,9 m v do 10 m</t>
  </si>
  <si>
    <t>CS ÚRS 2024 02</t>
  </si>
  <si>
    <t>4</t>
  </si>
  <si>
    <t>-2046236424</t>
  </si>
  <si>
    <t>VV</t>
  </si>
  <si>
    <t>89,5*5,0</t>
  </si>
  <si>
    <t>Součet</t>
  </si>
  <si>
    <t>941211211</t>
  </si>
  <si>
    <t>Příplatek k lešení řadovému rámovému lehkému do 200 kg/m2 š od 0,6 do 0,9 m v do 10 m za každý den použití</t>
  </si>
  <si>
    <t>1836480064</t>
  </si>
  <si>
    <t>89,5*5,0*30</t>
  </si>
  <si>
    <t>941211811</t>
  </si>
  <si>
    <t>Demontáž lešení řadového rámového lehkého zatížení do 200 kg/m2 š od 0,6 do 0,9 m v do 10 m</t>
  </si>
  <si>
    <t>453709630</t>
  </si>
  <si>
    <t>944511111</t>
  </si>
  <si>
    <t>Montáž ochranné sítě z textilie z umělých vláken</t>
  </si>
  <si>
    <t>1788880344</t>
  </si>
  <si>
    <t>5</t>
  </si>
  <si>
    <t>944511211</t>
  </si>
  <si>
    <t>Příplatek k ochranné síti za každý den použití</t>
  </si>
  <si>
    <t>-1352892271</t>
  </si>
  <si>
    <t>6</t>
  </si>
  <si>
    <t>944511811</t>
  </si>
  <si>
    <t>Demontáž ochranné sítě z textilie z umělých vláken</t>
  </si>
  <si>
    <t>2105740031</t>
  </si>
  <si>
    <t>7</t>
  </si>
  <si>
    <t>993111111</t>
  </si>
  <si>
    <t>Dovoz a odvoz lešení řadového do 10 km včetně naložení a složení</t>
  </si>
  <si>
    <t>1617842193</t>
  </si>
  <si>
    <t>997</t>
  </si>
  <si>
    <t>Přesun sutě</t>
  </si>
  <si>
    <t>8</t>
  </si>
  <si>
    <t>997013311</t>
  </si>
  <si>
    <t>Montáž a demontáž shozu suti v do 10 m</t>
  </si>
  <si>
    <t>m</t>
  </si>
  <si>
    <t>1843263446</t>
  </si>
  <si>
    <t>5,0</t>
  </si>
  <si>
    <t>997013321</t>
  </si>
  <si>
    <t>Příplatek k shozu suti v do 10 m za první a ZKD den použití</t>
  </si>
  <si>
    <t>-2004257378</t>
  </si>
  <si>
    <t>5*7 'Přepočtené koeficientem množství</t>
  </si>
  <si>
    <t>10</t>
  </si>
  <si>
    <t>997013501</t>
  </si>
  <si>
    <t>Odvoz suti a vybouraných hmot na skládku nebo meziskládku do 1 km se složením</t>
  </si>
  <si>
    <t>t</t>
  </si>
  <si>
    <t>-1175793245</t>
  </si>
  <si>
    <t>11</t>
  </si>
  <si>
    <t>997013509</t>
  </si>
  <si>
    <t>Příplatek k odvozu suti a vybouraných hmot na skládku ZKD 1 km přes 1 km</t>
  </si>
  <si>
    <t>-1907261647</t>
  </si>
  <si>
    <t>32,809*10 'Přepočtené koeficientem množství</t>
  </si>
  <si>
    <t>998</t>
  </si>
  <si>
    <t>Přesun hmot</t>
  </si>
  <si>
    <t>12</t>
  </si>
  <si>
    <t>998011001</t>
  </si>
  <si>
    <t>Přesun hmot pro budovy zděné v do 6 m</t>
  </si>
  <si>
    <t>-1700605779</t>
  </si>
  <si>
    <t>PSV</t>
  </si>
  <si>
    <t>Práce a dodávky PSV</t>
  </si>
  <si>
    <t>712</t>
  </si>
  <si>
    <t>Povlakové krytiny</t>
  </si>
  <si>
    <t>13</t>
  </si>
  <si>
    <t>7123630R1</t>
  </si>
  <si>
    <t>D+M Povlakové krytiny střech do 10° z tvarovaných poplastovaných lišt délky 2 m okapnice široká rš 230 mm</t>
  </si>
  <si>
    <t>-1943041693</t>
  </si>
  <si>
    <t>K.01</t>
  </si>
  <si>
    <t>SO01</t>
  </si>
  <si>
    <t>93,05-17,3</t>
  </si>
  <si>
    <t>14</t>
  </si>
  <si>
    <t>712431111</t>
  </si>
  <si>
    <t>Provedení povlakové krytiny střech přes 10° do 30° podkladní vrstvy pásy na sucho samolepící</t>
  </si>
  <si>
    <t>16</t>
  </si>
  <si>
    <t>825270211</t>
  </si>
  <si>
    <t>FIG</t>
  </si>
  <si>
    <t>Rozpad figury: STR_SO01_M2</t>
  </si>
  <si>
    <t>(681,295-198,135)/Cos(20)</t>
  </si>
  <si>
    <t>M</t>
  </si>
  <si>
    <t>62866281</t>
  </si>
  <si>
    <t>pás asfaltový samolepicí modifikovaný SBS s vložkou ze skleněné tkaniny se spalitelnou fólií nebo jemnozrnným minerálním posypem nebo textilií na horním povrchu tl 3,0mm</t>
  </si>
  <si>
    <t>32</t>
  </si>
  <si>
    <t>-238779807</t>
  </si>
  <si>
    <t>514,168*1,1655 'Přepočtené koeficientem množství</t>
  </si>
  <si>
    <t>712441559</t>
  </si>
  <si>
    <t>Provedení povlakové krytiny střech přes 10° do 30° pásy přitavením NAIP v plné ploše</t>
  </si>
  <si>
    <t>-1873694814</t>
  </si>
  <si>
    <t>Štít</t>
  </si>
  <si>
    <t>((16,4-8,2+3,2*3))/Cos(20)*0,3</t>
  </si>
  <si>
    <t>Detail C</t>
  </si>
  <si>
    <t>(24,1)*2*0,5</t>
  </si>
  <si>
    <t>17</t>
  </si>
  <si>
    <t>62855007</t>
  </si>
  <si>
    <t>pás asfaltový natavitelný modifikovaný SBS s vložkou z polyesterové vyztužené rohože a hrubozrnným břidličným posypem na horním povrchu tl 4,5mm</t>
  </si>
  <si>
    <t>-2141633473</t>
  </si>
  <si>
    <t>543,951*1,1655 'Přepočtené koeficientem množství</t>
  </si>
  <si>
    <t>18</t>
  </si>
  <si>
    <t>712461701</t>
  </si>
  <si>
    <t>Provedení povlakové krytiny střech přes 10° do 30° fólií položenou volně</t>
  </si>
  <si>
    <t>1499279928</t>
  </si>
  <si>
    <t>(147,3-53,23)/Cos(20)</t>
  </si>
  <si>
    <t>53,2*0,3</t>
  </si>
  <si>
    <t>19</t>
  </si>
  <si>
    <t>28329031</t>
  </si>
  <si>
    <t>fólie kontaktní difuzně propustná pro doplňkovou hydroizolační vrstvu, monolitická dvouvrstvá PES/PR 270g/m2, integrovaná samolepící páska</t>
  </si>
  <si>
    <t>1421016382</t>
  </si>
  <si>
    <t>116,067*1,1655 'Přepočtené koeficientem množství</t>
  </si>
  <si>
    <t>20</t>
  </si>
  <si>
    <t>7124911R1</t>
  </si>
  <si>
    <t>Provedení povlakové krytiny střech přes 10° do 30° připevnění izolace - dle kotevního plánu</t>
  </si>
  <si>
    <t>kus</t>
  </si>
  <si>
    <t>1201394130</t>
  </si>
  <si>
    <t>6 ks / m2</t>
  </si>
  <si>
    <t>334,91/Cos(20)*6 výpočet</t>
  </si>
  <si>
    <t>7 ks / m2</t>
  </si>
  <si>
    <t>170/Cos(20)*7 výpočet</t>
  </si>
  <si>
    <t>3450</t>
  </si>
  <si>
    <t>712M1</t>
  </si>
  <si>
    <t>Vrut do dřeva délka 50 mm, podložka průměr 50 mm</t>
  </si>
  <si>
    <t>2017490831</t>
  </si>
  <si>
    <t>22</t>
  </si>
  <si>
    <t>712631111</t>
  </si>
  <si>
    <t>Provedení povlakové krytiny střech přes 30° podkladní vrstvy pásy na sucho samolepící</t>
  </si>
  <si>
    <t>576686394</t>
  </si>
  <si>
    <t>(24,1)*0,47</t>
  </si>
  <si>
    <t>23</t>
  </si>
  <si>
    <t>628M1</t>
  </si>
  <si>
    <t>pás asfaltový modifikovaný samolepící podkladní pás s mikroventilační možností pokládky a se speciální nosnou vložkou ze skelné tkaniny, se separační vrstvou určený pod plechové krytiny</t>
  </si>
  <si>
    <t>-141293446</t>
  </si>
  <si>
    <t>11,327*1,15 'Přepočtené koeficientem množství</t>
  </si>
  <si>
    <t>24</t>
  </si>
  <si>
    <t>712R1</t>
  </si>
  <si>
    <t>D+M Opracování stávajících prostupů, opracování prostupů záchytného systému</t>
  </si>
  <si>
    <t>kpl</t>
  </si>
  <si>
    <t>2084122063</t>
  </si>
  <si>
    <t>25</t>
  </si>
  <si>
    <t>998712201</t>
  </si>
  <si>
    <t>Přesun hmot procentní pro krytiny povlakové v objektech v do 6 m</t>
  </si>
  <si>
    <t>%</t>
  </si>
  <si>
    <t>-1268873327</t>
  </si>
  <si>
    <t>713</t>
  </si>
  <si>
    <t>Izolace tepelné</t>
  </si>
  <si>
    <t>26</t>
  </si>
  <si>
    <t>713120813</t>
  </si>
  <si>
    <t>Odstranění tepelné izolace podlah volně kladené z vláknitých materiálů suchých tl přes 100 do 200 mm</t>
  </si>
  <si>
    <t>-1908949055</t>
  </si>
  <si>
    <t>předpoklad 50 %</t>
  </si>
  <si>
    <t>626,4*0,5</t>
  </si>
  <si>
    <t>27</t>
  </si>
  <si>
    <t>713121111</t>
  </si>
  <si>
    <t>Montáž izolace tepelné podlah volně kladenými rohožemi, pásy, dílci, deskami 1 vrstva</t>
  </si>
  <si>
    <t>-1178379491</t>
  </si>
  <si>
    <t>626,4</t>
  </si>
  <si>
    <t>28</t>
  </si>
  <si>
    <t>63152146</t>
  </si>
  <si>
    <t>pás tepelně izolační univerzální λ=0,038-0,039 tl 120mm</t>
  </si>
  <si>
    <t>1290506594</t>
  </si>
  <si>
    <t>313,2*1,05 'Přepočtené koeficientem množství</t>
  </si>
  <si>
    <t>29</t>
  </si>
  <si>
    <t>63152147</t>
  </si>
  <si>
    <t>pás tepelně izolační univerzální λ=0,038-0,039 tl 140mm</t>
  </si>
  <si>
    <t>867385284</t>
  </si>
  <si>
    <t>626,4*1,05 'Přepočtené koeficientem množství</t>
  </si>
  <si>
    <t>30</t>
  </si>
  <si>
    <t>7131412R1</t>
  </si>
  <si>
    <t>Montáž izolace tepelné střech lepené nízkoexpanzní (PUR) pěnou atikový klín</t>
  </si>
  <si>
    <t>583957894</t>
  </si>
  <si>
    <t>(24,1)*2</t>
  </si>
  <si>
    <t>31</t>
  </si>
  <si>
    <t>63152005</t>
  </si>
  <si>
    <t>klín atikový přechodný minerální plochých střech tl 50x50mm</t>
  </si>
  <si>
    <t>409558758</t>
  </si>
  <si>
    <t>48,2*1,05 'Přepočtené koeficientem množství</t>
  </si>
  <si>
    <t>713191133</t>
  </si>
  <si>
    <t>Montáž izolace tepelné podlah, stropů vrchem nebo střech překrytí fólií s přelepeným spojem</t>
  </si>
  <si>
    <t>845212196</t>
  </si>
  <si>
    <t>626,4+(103,75+53,15*2+6,2*2)*0,3</t>
  </si>
  <si>
    <t>33</t>
  </si>
  <si>
    <t>28329011</t>
  </si>
  <si>
    <t>fólie PE vyztužená pro parotěsnou vrstvu (reakce na oheň - třída F) 110g/m2</t>
  </si>
  <si>
    <t>-540498458</t>
  </si>
  <si>
    <t>693,135*1,1655 'Přepočtené koeficientem množství</t>
  </si>
  <si>
    <t>34</t>
  </si>
  <si>
    <t>2115320618</t>
  </si>
  <si>
    <t>35</t>
  </si>
  <si>
    <t>-1489768568</t>
  </si>
  <si>
    <t>36</t>
  </si>
  <si>
    <t>998713201</t>
  </si>
  <si>
    <t>Přesun hmot procentní pro izolace tepelné v objektech v do 6 m</t>
  </si>
  <si>
    <t>-1936108827</t>
  </si>
  <si>
    <t>721</t>
  </si>
  <si>
    <t>Zdravotechnika - vnitřní kanalizace</t>
  </si>
  <si>
    <t>37</t>
  </si>
  <si>
    <t>721R1</t>
  </si>
  <si>
    <t>Demontáž stávajících odvětrávacích komínků - nízkých</t>
  </si>
  <si>
    <t>-168065152</t>
  </si>
  <si>
    <t>38</t>
  </si>
  <si>
    <t>721R2</t>
  </si>
  <si>
    <t>Demontáž stávajících větracích turbín</t>
  </si>
  <si>
    <t>-1334807977</t>
  </si>
  <si>
    <t>39</t>
  </si>
  <si>
    <t>721R3</t>
  </si>
  <si>
    <t xml:space="preserve">Demontáž stávajících odvětrávacích komínků - vysokých </t>
  </si>
  <si>
    <t>-455104370</t>
  </si>
  <si>
    <t>40</t>
  </si>
  <si>
    <t>721R3.1</t>
  </si>
  <si>
    <t xml:space="preserve">D+M nové odvětrávací potrubí (komínek) se systémovým přířezem, včetně tmelení, těsnění, napojení na stávající potrubí, včetně nerez objímky, včetně opracování prostupu </t>
  </si>
  <si>
    <t>-690768740</t>
  </si>
  <si>
    <t>41</t>
  </si>
  <si>
    <t>998721201</t>
  </si>
  <si>
    <t>Přesun hmot procentní pro vnitřní kanalizaci v objektech v do 6 m</t>
  </si>
  <si>
    <t>-789097872</t>
  </si>
  <si>
    <t>743</t>
  </si>
  <si>
    <t>Elektromontáže - hrubá montáž</t>
  </si>
  <si>
    <t>42</t>
  </si>
  <si>
    <t>743R1</t>
  </si>
  <si>
    <t>Demontáž hromosvodu, uložení, zpětná montáž - repase - nový drát na nových podstavcích dle projektové dokumentace napojení všech kovových kcí a prvků na střeše, dle projektu, včetně revize a revizní zprávy dle platných předpisů</t>
  </si>
  <si>
    <t>-1781613540</t>
  </si>
  <si>
    <t>762</t>
  </si>
  <si>
    <t>Konstrukce tesařské</t>
  </si>
  <si>
    <t>43</t>
  </si>
  <si>
    <t>762331921</t>
  </si>
  <si>
    <t>Vyřezání části střešní vazby průřezové pl řeziva přes 120 do 224 cm2 dl do 3 m</t>
  </si>
  <si>
    <t>-204134043</t>
  </si>
  <si>
    <t>Zkrácení krokví, detail B</t>
  </si>
  <si>
    <t>0,3*22</t>
  </si>
  <si>
    <t>44</t>
  </si>
  <si>
    <t>762341047</t>
  </si>
  <si>
    <t>Bednění střech rovných sklon do 60° z desek OSB tl 25 mm na pero a drážku šroubovaných na rošt</t>
  </si>
  <si>
    <t>-355299270</t>
  </si>
  <si>
    <t>45</t>
  </si>
  <si>
    <t>762341832</t>
  </si>
  <si>
    <t>Demontáž bednění střech z desek tvrdých</t>
  </si>
  <si>
    <t>-411915333</t>
  </si>
  <si>
    <t>(690,063-203,7)/0,939693</t>
  </si>
  <si>
    <t>46</t>
  </si>
  <si>
    <t>762342511</t>
  </si>
  <si>
    <t>Montáž kontralatí na podklad bez tepelné izolace</t>
  </si>
  <si>
    <t>450130591</t>
  </si>
  <si>
    <t>Předpoklad 1,5 m/m2 (nutné upřesnit po odkrytí krovu)</t>
  </si>
  <si>
    <t>STR_SO01_M2*1,5</t>
  </si>
  <si>
    <t>47</t>
  </si>
  <si>
    <t>60514114</t>
  </si>
  <si>
    <t>řezivo jehličnaté lať impregnovaná dl 4 m</t>
  </si>
  <si>
    <t>m3</t>
  </si>
  <si>
    <t>-670102066</t>
  </si>
  <si>
    <t>STR_SO01_M2*1,5*0,04*0,06*1,15</t>
  </si>
  <si>
    <t>48</t>
  </si>
  <si>
    <t>7623R1</t>
  </si>
  <si>
    <t>D+M půdní pochozí lávka - hraněné řezivo, podélníky, příčníky a prkenný záklop včetně nátěru</t>
  </si>
  <si>
    <t>1065631868</t>
  </si>
  <si>
    <t>49</t>
  </si>
  <si>
    <t>762812R1</t>
  </si>
  <si>
    <t>Montáž záklopu z hoblovaných prken na sraz</t>
  </si>
  <si>
    <t>1226907069</t>
  </si>
  <si>
    <t>detail B</t>
  </si>
  <si>
    <t>21,175*0,16</t>
  </si>
  <si>
    <t>50</t>
  </si>
  <si>
    <t>605M1</t>
  </si>
  <si>
    <t>prkna impregnovaná pro záklop</t>
  </si>
  <si>
    <t>-1605610447</t>
  </si>
  <si>
    <t>21,175*0,16*0,015</t>
  </si>
  <si>
    <t>0,051*1,15 'Přepočtené koeficientem množství</t>
  </si>
  <si>
    <t>51</t>
  </si>
  <si>
    <t>763R2</t>
  </si>
  <si>
    <t>D+M Podpůrná konstrukce pro větraný hřeben - vyřezání části bednění, impregnovné dřevěné profily a střešní latě, podpůrná konstrukce, včetně kotvení dle projektu a povrchové úpravy, impregnace</t>
  </si>
  <si>
    <t>bm</t>
  </si>
  <si>
    <t>1004523074</t>
  </si>
  <si>
    <t>24,1</t>
  </si>
  <si>
    <t>52</t>
  </si>
  <si>
    <t>998762201</t>
  </si>
  <si>
    <t>Přesun hmot procentní pro kce tesařské v objektech v do 6 m</t>
  </si>
  <si>
    <t>215265028</t>
  </si>
  <si>
    <t>763</t>
  </si>
  <si>
    <t>Konstrukce suché výstavby</t>
  </si>
  <si>
    <t>53</t>
  </si>
  <si>
    <t>763131621</t>
  </si>
  <si>
    <t>Montáž desek tl. 12,5 mm SDK podhled</t>
  </si>
  <si>
    <t>-2051208105</t>
  </si>
  <si>
    <t>předpoklad  - výměna 40 %, při tom ověřit stav vzduchotěsnosti PE folie - případné opravy folie nejsou součástí rozpočtu, bude se řešit dle stavu</t>
  </si>
  <si>
    <t>147,3/Cos(20)*0,4</t>
  </si>
  <si>
    <t>54</t>
  </si>
  <si>
    <t>59030021</t>
  </si>
  <si>
    <t>deska SDK A tl 12,5mm</t>
  </si>
  <si>
    <t>-1706352600</t>
  </si>
  <si>
    <t>62,701*1,05 'Přepočtené koeficientem množství</t>
  </si>
  <si>
    <t>55</t>
  </si>
  <si>
    <t>763131762</t>
  </si>
  <si>
    <t>Příplatek k SDK podhledu za prostorové zakřivení</t>
  </si>
  <si>
    <t>580977210</t>
  </si>
  <si>
    <t>56</t>
  </si>
  <si>
    <t>763132811</t>
  </si>
  <si>
    <t>Demontáž desek jednoduché opláštění SDK podhled</t>
  </si>
  <si>
    <t>636499423</t>
  </si>
  <si>
    <t>57</t>
  </si>
  <si>
    <t>998763401</t>
  </si>
  <si>
    <t>Přesun hmot procentní pro konstrukce montované z desek v objektech v do 6 m</t>
  </si>
  <si>
    <t>-1632787238</t>
  </si>
  <si>
    <t>764</t>
  </si>
  <si>
    <t>Konstrukce klempířské</t>
  </si>
  <si>
    <t>58</t>
  </si>
  <si>
    <t>764002801</t>
  </si>
  <si>
    <t>Demontáž závětrné lišty do suti</t>
  </si>
  <si>
    <t>-396046938</t>
  </si>
  <si>
    <t>(16,4-8,2+3,2*3)/0,939693</t>
  </si>
  <si>
    <t>59</t>
  </si>
  <si>
    <t>764002812</t>
  </si>
  <si>
    <t>Demontáž okapového plechu do suti v krytině skládané</t>
  </si>
  <si>
    <t>-730171583</t>
  </si>
  <si>
    <t>60</t>
  </si>
  <si>
    <t>764002821</t>
  </si>
  <si>
    <t>Demontáž střešního výlezu do suti</t>
  </si>
  <si>
    <t>-1450027295</t>
  </si>
  <si>
    <t>61</t>
  </si>
  <si>
    <t>764004801</t>
  </si>
  <si>
    <t>Demontáž podokapního žlabu do suti</t>
  </si>
  <si>
    <t>857181523</t>
  </si>
  <si>
    <t>93,2-17,3</t>
  </si>
  <si>
    <t>62</t>
  </si>
  <si>
    <t>764004861</t>
  </si>
  <si>
    <t>Demontáž svodu do suti</t>
  </si>
  <si>
    <t>-1192847333</t>
  </si>
  <si>
    <t>3*5,0</t>
  </si>
  <si>
    <t>63</t>
  </si>
  <si>
    <t>7640110R4</t>
  </si>
  <si>
    <t>D+M Stěnová lišta z Pz s povrchovou úpravou včetně tmelení rš 70 mm</t>
  </si>
  <si>
    <t>201237735</t>
  </si>
  <si>
    <t>K.04</t>
  </si>
  <si>
    <t>64</t>
  </si>
  <si>
    <t>764211R1</t>
  </si>
  <si>
    <t>D+M Větrací pás hřebene</t>
  </si>
  <si>
    <t>-864774818</t>
  </si>
  <si>
    <t>65</t>
  </si>
  <si>
    <t>764211R56</t>
  </si>
  <si>
    <t>D+M Profil Pz s povrchovou úpravou R.Š. 790 mm, vč. příponek R.Š. 190 mm z obou stran dle detailu C</t>
  </si>
  <si>
    <t>694463586</t>
  </si>
  <si>
    <t>K.05,06</t>
  </si>
  <si>
    <t>24,0</t>
  </si>
  <si>
    <t>66</t>
  </si>
  <si>
    <t>764212R13</t>
  </si>
  <si>
    <t>D+M Ukončovací lišta z Pz s povrchovou úpravou rš 200 mm</t>
  </si>
  <si>
    <t>1113260113</t>
  </si>
  <si>
    <t>K.13</t>
  </si>
  <si>
    <t>67</t>
  </si>
  <si>
    <t>764212R14</t>
  </si>
  <si>
    <t>D+M Krycí maska z Pz s povrchovou úpravou rš 200 mm</t>
  </si>
  <si>
    <t>-1621965101</t>
  </si>
  <si>
    <t>K.14</t>
  </si>
  <si>
    <t>(16,4-8,2+3,2*3)/Cos(20)</t>
  </si>
  <si>
    <t>68</t>
  </si>
  <si>
    <t>764223R1</t>
  </si>
  <si>
    <t xml:space="preserve">D+M Střešní výlez , včetně opracování </t>
  </si>
  <si>
    <t>-1552784249</t>
  </si>
  <si>
    <t>69</t>
  </si>
  <si>
    <t>76432R1</t>
  </si>
  <si>
    <t xml:space="preserve">D+M Ventilační turbína z Al plechu, včetně napojení na stávající potrubí, včetně opracování </t>
  </si>
  <si>
    <t>556836120</t>
  </si>
  <si>
    <t>70</t>
  </si>
  <si>
    <t>7645110R2</t>
  </si>
  <si>
    <t>D+M Žlab podokapní půlkruhový z Pz s povrchovou úpravou rš 400 mm, vč. háků a čel</t>
  </si>
  <si>
    <t>213107744</t>
  </si>
  <si>
    <t>K.02</t>
  </si>
  <si>
    <t>91,91-17,3</t>
  </si>
  <si>
    <t>71</t>
  </si>
  <si>
    <t>764511623</t>
  </si>
  <si>
    <t>Roh nebo kout půlkruhového podokapního žlabu z Pz s povrchovou úpravou rš 400 mm</t>
  </si>
  <si>
    <t>-2040325971</t>
  </si>
  <si>
    <t>72</t>
  </si>
  <si>
    <t>764511644</t>
  </si>
  <si>
    <t>Kotlík oválný (trychtýřový) pro podokapní žlaby z Pz s povrchovou úpravou 400/100 mm</t>
  </si>
  <si>
    <t>334811782</t>
  </si>
  <si>
    <t>73</t>
  </si>
  <si>
    <t>764518622</t>
  </si>
  <si>
    <t>Svody kruhové včetně objímek, kolen, odskoků z Pz s povrchovou úpravou průměru 100 mm</t>
  </si>
  <si>
    <t>1254813520</t>
  </si>
  <si>
    <t>při žlabu K.02</t>
  </si>
  <si>
    <t>74</t>
  </si>
  <si>
    <t>998764201</t>
  </si>
  <si>
    <t>Přesun hmot procentní pro konstrukce klempířské v objektech v do 6 m</t>
  </si>
  <si>
    <t>129453082</t>
  </si>
  <si>
    <t>765</t>
  </si>
  <si>
    <t>Krytina skládaná</t>
  </si>
  <si>
    <t>75</t>
  </si>
  <si>
    <t>765151801</t>
  </si>
  <si>
    <t>Demontáž krytiny bitumenové ze šindelů do suti</t>
  </si>
  <si>
    <t>235046488</t>
  </si>
  <si>
    <t>690,063-203,7/0,939693</t>
  </si>
  <si>
    <t>76</t>
  </si>
  <si>
    <t>765151805</t>
  </si>
  <si>
    <t>Demontáž hřebene nebo nároží krytiny bitumenové ze šindelů do suti</t>
  </si>
  <si>
    <t>1600727156</t>
  </si>
  <si>
    <t>(11,025+9,55)</t>
  </si>
  <si>
    <t>(11,385+3,376+14,76+14,76+14,76)/0,939693</t>
  </si>
  <si>
    <t>77</t>
  </si>
  <si>
    <t>765191031</t>
  </si>
  <si>
    <t>Lepení těsnících pásků pod kontralatě</t>
  </si>
  <si>
    <t>-439884899</t>
  </si>
  <si>
    <t>(147,3-56,61)/Cos(20)*1,5</t>
  </si>
  <si>
    <t>78</t>
  </si>
  <si>
    <t>28329303</t>
  </si>
  <si>
    <t>páska těsnící jednostranně lepící butylkaučuková pod kontralatě š 50mm</t>
  </si>
  <si>
    <t>-1987743236</t>
  </si>
  <si>
    <t>144,765*1,1 'Přepočtené koeficientem množství</t>
  </si>
  <si>
    <t>79</t>
  </si>
  <si>
    <t>765R2</t>
  </si>
  <si>
    <t>Montáž okapní větrací pás</t>
  </si>
  <si>
    <t>915273772</t>
  </si>
  <si>
    <t>80</t>
  </si>
  <si>
    <t>59660027</t>
  </si>
  <si>
    <t>pás Al okapní ochranný a větrací šířky 100mm</t>
  </si>
  <si>
    <t>975314113</t>
  </si>
  <si>
    <t>74,61*1,02 'Přepočtené koeficientem množství</t>
  </si>
  <si>
    <t>81</t>
  </si>
  <si>
    <t>998765201</t>
  </si>
  <si>
    <t>Přesun hmot procentní pro krytiny skládané v objektech v do 6 m</t>
  </si>
  <si>
    <t>709933166</t>
  </si>
  <si>
    <t>767</t>
  </si>
  <si>
    <t>Konstrukce zámečnické</t>
  </si>
  <si>
    <t>82</t>
  </si>
  <si>
    <t>767R1</t>
  </si>
  <si>
    <t>D+M Záchytný systém - certifikovaný, dle projektové dokumentace, dle předpisů a PD, bez opracování kotvících bodů a základního montážního příslušenství, vč. revize, tahových zkoušek a předání do užívání</t>
  </si>
  <si>
    <t>546529917</t>
  </si>
  <si>
    <t>83</t>
  </si>
  <si>
    <t>998767201</t>
  </si>
  <si>
    <t>Přesun hmot procentní pro zámečnické konstrukce v objektech v do 6 m</t>
  </si>
  <si>
    <t>153395404</t>
  </si>
  <si>
    <t>783</t>
  </si>
  <si>
    <t>Dokončovací práce - nátěry</t>
  </si>
  <si>
    <t>84</t>
  </si>
  <si>
    <t>783R1</t>
  </si>
  <si>
    <t>D+M Kontrola + impregnace nosné dřevěné konstrukce krovu</t>
  </si>
  <si>
    <t>-2017087392</t>
  </si>
  <si>
    <t>VRN</t>
  </si>
  <si>
    <t>Vedlejší rozpočtové náklady</t>
  </si>
  <si>
    <t>VRN3</t>
  </si>
  <si>
    <t>Zařízení staveniště</t>
  </si>
  <si>
    <t>85</t>
  </si>
  <si>
    <t>0,0001R4</t>
  </si>
  <si>
    <t>Stavební výtah pro přesun materiálu - doprava, pronájem, montáž a demontáž</t>
  </si>
  <si>
    <t>1024</t>
  </si>
  <si>
    <t>-816878929</t>
  </si>
  <si>
    <t>86</t>
  </si>
  <si>
    <t>030001R1</t>
  </si>
  <si>
    <t xml:space="preserve">Zařízení staveniště - Náklady spojené s etapizací výstavby, zajištěním BOZP a likvidací odpadů, sociální zázemí a další ZS jinde neuvedené potřebné pro zajištění realizace dle PD a platných předpisů </t>
  </si>
  <si>
    <t>-1675437348</t>
  </si>
  <si>
    <t>87</t>
  </si>
  <si>
    <t>030001R2</t>
  </si>
  <si>
    <t>Zařízení staveniště - Ochrana staveniště střechy proti zatečení v průběhu realizace</t>
  </si>
  <si>
    <t>-794649015</t>
  </si>
  <si>
    <t>VRN4</t>
  </si>
  <si>
    <t>Inženýrská činnost</t>
  </si>
  <si>
    <t>88</t>
  </si>
  <si>
    <t>0430020R1</t>
  </si>
  <si>
    <t>Zkoušky a ostatní měření - výtažné zkoušky vč. protokolu</t>
  </si>
  <si>
    <t>-1536866795</t>
  </si>
  <si>
    <t>VRN6</t>
  </si>
  <si>
    <t>Územní vlivy</t>
  </si>
  <si>
    <t>89</t>
  </si>
  <si>
    <t>0650020R1</t>
  </si>
  <si>
    <t>Mimostaveništní doprava materiálů</t>
  </si>
  <si>
    <t>-741717718</t>
  </si>
  <si>
    <t>VP</t>
  </si>
  <si>
    <t xml:space="preserve">  Vícepráce</t>
  </si>
  <si>
    <t>PN</t>
  </si>
  <si>
    <t xml:space="preserve">    6 - Úpravy povrchů, podlahy a osazování výplní</t>
  </si>
  <si>
    <t>Úpravy povrchů, podlahy a osazování výplní</t>
  </si>
  <si>
    <t>Detail D</t>
  </si>
  <si>
    <t>9R1</t>
  </si>
  <si>
    <t>712311101</t>
  </si>
  <si>
    <t>Provedení povlakové krytiny střech do 10° za studena lakem penetračním nebo asfaltovým</t>
  </si>
  <si>
    <t>Detail E</t>
  </si>
  <si>
    <t>Detail H</t>
  </si>
  <si>
    <t>11163153</t>
  </si>
  <si>
    <t>emulze asfaltová penetrační</t>
  </si>
  <si>
    <t>litr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</si>
  <si>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</si>
  <si>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</si>
  <si>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CS ÚRS 2023 01</t>
  </si>
  <si>
    <t>62821109</t>
  </si>
  <si>
    <t>asfaltový pás separační s krycí vrstvou tl do 1,0mm, typu R</t>
  </si>
  <si>
    <t>713131143</t>
  </si>
  <si>
    <t>Montáž izolace tepelné stěn a základů lepením celoplošně v kombinaci s mechanickým kotvením rohoží, pásů, dílců, desek</t>
  </si>
  <si>
    <t>28372309</t>
  </si>
  <si>
    <t>deska EPS 100 pro konstrukce s běžným zatížením λ=0,037 tl 100mm</t>
  </si>
  <si>
    <t>713141136</t>
  </si>
  <si>
    <t>Montáž izolace tepelné střech plochých lepené za studena nízkoexpanzní (PUR) pěnou 1 vrstva rohoží, pásů, dílců, desek</t>
  </si>
  <si>
    <t>28372312</t>
  </si>
  <si>
    <t>deska EPS 100 pro konstrukce s běžným zatížením λ=0,037 tl 120mm</t>
  </si>
  <si>
    <t>63151400</t>
  </si>
  <si>
    <t>deska tepelně izolační minerální plochých střech vrchní vrstva 60kPa λ=0,037-0,039 tl 60mm</t>
  </si>
  <si>
    <t>28376422</t>
  </si>
  <si>
    <t>deska XPS hrana polodrážková a hladký povrch 300kPA λ=0,035 tl 100mm</t>
  </si>
  <si>
    <t>28376444</t>
  </si>
  <si>
    <t>deska XPS hrana rovná a strukturovaný povrch 300kPA λ=0,035 tl 120mm</t>
  </si>
  <si>
    <t>713141212</t>
  </si>
  <si>
    <t>Montáž izolace tepelné střech plochých lepené nízkoexpanzní (PUR) pěnou atikový klín</t>
  </si>
  <si>
    <t>721210822</t>
  </si>
  <si>
    <t>Demontáž vpustí střešních DN 100</t>
  </si>
  <si>
    <t>721R4</t>
  </si>
  <si>
    <t>D+M Střešní vtok dvoustupňový DN100 s integrovaným přířezy z asfaltových pásů, včetně kotvení, tmelení, těsnění a vypěnění, včetně napojení na stávající potrubí, včetně integrovaného ochranného košíku</t>
  </si>
  <si>
    <t>7623412R1</t>
  </si>
  <si>
    <t>Montáž bednění střech z voděodolných překližek na nadstřešní konstrukce (atiky, komory), včetně kotvení, vyřezání otvorů, seříznutí hran, zatření hran a vytvoření spádu (nařezání latí).</t>
  </si>
  <si>
    <t>60621154</t>
  </si>
  <si>
    <t>překližka vodovzdorná protiskl/hladká bříza tl 21mm</t>
  </si>
  <si>
    <t>60621150</t>
  </si>
  <si>
    <t>překližka vodovzdorná protiskl/hladká bříza tl 9mm</t>
  </si>
  <si>
    <t>764002841</t>
  </si>
  <si>
    <t>Demontáž oplechování horních ploch zdí a nadezdívek do suti</t>
  </si>
  <si>
    <t>7640028R1</t>
  </si>
  <si>
    <t>7640110R3</t>
  </si>
  <si>
    <t>D+M Přítlačná lišta z Pz s povrchovou úpravou včetně tmelení rš 55 mm</t>
  </si>
  <si>
    <t>K.03</t>
  </si>
  <si>
    <t>764212R10</t>
  </si>
  <si>
    <t>D+M Krycí lišta z Pz s povrchovou úpravou rš 150 mm</t>
  </si>
  <si>
    <t>K.10</t>
  </si>
  <si>
    <t>7642140R7a</t>
  </si>
  <si>
    <t>D+M Oplechování horních ploch a atik bez rohů z Pz s povrch úpravou mechanicky kotvené (vč. příponek) rš 470 mm</t>
  </si>
  <si>
    <t>K.07</t>
  </si>
  <si>
    <t>764215646</t>
  </si>
  <si>
    <t>Příplatek za zvýšenou pracnost při oplechování rohů nadezdívek(atik)z Pz s povrch úprav rš přes 400 mm</t>
  </si>
  <si>
    <t>767311830</t>
  </si>
  <si>
    <t>Demontáž světlíků bodových se skleněnou výplní</t>
  </si>
  <si>
    <t>767316312</t>
  </si>
  <si>
    <t>Montáž střešního bodového světlíku přes 1,5 do 2 m2</t>
  </si>
  <si>
    <t>562M1</t>
  </si>
  <si>
    <t xml:space="preserve">Světlík bodový pevný 1100x1600 mm, třída reakce na oheň A1, souč. prostupu tepla max 1,1 W/m2K. Se systémovou zateplenou podstavou. Včetně kotvení, tmelení a těsnění dle projektu. </t>
  </si>
  <si>
    <t>2023-07-03 - Oprava střech areál nemocnice Voldušská - OBJEKT SO03</t>
  </si>
  <si>
    <t xml:space="preserve">    766 - Konstrukce truhlářské</t>
  </si>
  <si>
    <t>619996R1</t>
  </si>
  <si>
    <t>D+M Kapotáž VZT potrubí z kce z dřevěných latí a OSB desek - doplněno TI a HI (opracování, napojení) dle dokumentace - na střeše objektu SO03, při stěně objektu SO05</t>
  </si>
  <si>
    <t>-1992482712</t>
  </si>
  <si>
    <t>-62811563</t>
  </si>
  <si>
    <t>25,0*5,0</t>
  </si>
  <si>
    <t>511173087</t>
  </si>
  <si>
    <t>25,0*5,0*40</t>
  </si>
  <si>
    <t>-775214276</t>
  </si>
  <si>
    <t>-1632586474</t>
  </si>
  <si>
    <t>463342808</t>
  </si>
  <si>
    <t>1135795506</t>
  </si>
  <si>
    <t>142822056</t>
  </si>
  <si>
    <t>Demontáž, uložení a zpětná montáž ventilátor + potrubí nad střechou objektu SO03, při stěně objektu SO06</t>
  </si>
  <si>
    <t>1487321368</t>
  </si>
  <si>
    <t>9R2</t>
  </si>
  <si>
    <t>Přesazení, zpětná montáž ventilátor a vedení potrubí u okna</t>
  </si>
  <si>
    <t>1123655862</t>
  </si>
  <si>
    <t>1970830474</t>
  </si>
  <si>
    <t>-722910230</t>
  </si>
  <si>
    <t>0,78*10 'Přepočtené koeficientem množství</t>
  </si>
  <si>
    <t>197460035</t>
  </si>
  <si>
    <t>799002176</t>
  </si>
  <si>
    <t>3,0*0,676</t>
  </si>
  <si>
    <t>(8,8+24,55+3,2+3,3)*0,52</t>
  </si>
  <si>
    <t>Detail F</t>
  </si>
  <si>
    <t>19,7*0,635</t>
  </si>
  <si>
    <t>8*5,4*0,2</t>
  </si>
  <si>
    <t>2023940967</t>
  </si>
  <si>
    <t>43,9*0,35 'Přepočtené koeficientem množství</t>
  </si>
  <si>
    <t>75718592</t>
  </si>
  <si>
    <t xml:space="preserve">SO03 </t>
  </si>
  <si>
    <t>19,95</t>
  </si>
  <si>
    <t>-817926873</t>
  </si>
  <si>
    <t>(359,4-1,1*1,6*8)/Cos(1,1)</t>
  </si>
  <si>
    <t>3,0*0,8</t>
  </si>
  <si>
    <t>8*(6,2*0,4+6,2*0,3)</t>
  </si>
  <si>
    <t>-1796673731</t>
  </si>
  <si>
    <t>382,504*1,1655 'Přepočtené koeficientem množství</t>
  </si>
  <si>
    <t>2099807994</t>
  </si>
  <si>
    <t>NAIP S05</t>
  </si>
  <si>
    <t>158,68/Cos(1,1)</t>
  </si>
  <si>
    <t>NAIP S10</t>
  </si>
  <si>
    <t>(201,97-1,1*1,6*8)/Cos(1,1)</t>
  </si>
  <si>
    <t xml:space="preserve">Detail D - přířez SBS modif. pásu </t>
  </si>
  <si>
    <t>Detail D - S05</t>
  </si>
  <si>
    <t>3,0*1,15</t>
  </si>
  <si>
    <t xml:space="preserve">Detail E - přířez SBS modif. pásu </t>
  </si>
  <si>
    <t>Detail E - S05</t>
  </si>
  <si>
    <t>(1,4+2,4)*0,745</t>
  </si>
  <si>
    <t>Detail E - S10</t>
  </si>
  <si>
    <t>(8,8+24,55+3,2+3,3-1,4-2,4)*0,745</t>
  </si>
  <si>
    <t>Detail F - přířez SBS modif. pásu</t>
  </si>
  <si>
    <t>Detail F - S05</t>
  </si>
  <si>
    <t>19,7*0,4</t>
  </si>
  <si>
    <t>Detail F - separace oxidovaný pás typu R</t>
  </si>
  <si>
    <t>19,7*0,15</t>
  </si>
  <si>
    <t>Detail H - přířez SBS modif. pásu</t>
  </si>
  <si>
    <t>Detail H - S10</t>
  </si>
  <si>
    <t>8*6,2*0,8</t>
  </si>
  <si>
    <t>-1767486405</t>
  </si>
  <si>
    <t>216,77*1,1655 'Přepočtené koeficientem množství</t>
  </si>
  <si>
    <t>670653680</t>
  </si>
  <si>
    <t>254,462*1,1655 'Přepočtené koeficientem množství</t>
  </si>
  <si>
    <t>821431922</t>
  </si>
  <si>
    <t>12,51*1,1655 'Přepočtené koeficientem množství</t>
  </si>
  <si>
    <t>1546723490</t>
  </si>
  <si>
    <t>4 kotvy na m2</t>
  </si>
  <si>
    <t>(303,45-1,1*1,6*8)/Cos(1,1)*4 výpočet</t>
  </si>
  <si>
    <t>6 kotev na m2</t>
  </si>
  <si>
    <t>(9,3+6,1+18,55+1,7)/Cos(1,1)*6 výpočet</t>
  </si>
  <si>
    <t>7,5 kotev na m2</t>
  </si>
  <si>
    <t>(7,575+12,54+4,0)/Cos(1,1)*7,5 výpočet</t>
  </si>
  <si>
    <t>1555</t>
  </si>
  <si>
    <t>Šroub do betonu + teleskop</t>
  </si>
  <si>
    <t>-349713453</t>
  </si>
  <si>
    <t>-775093457</t>
  </si>
  <si>
    <t>712R1.1</t>
  </si>
  <si>
    <t>Vyspravení povrchu střechy z asfaltových pásů - vyplnění propadlých míst, prořezání boulí, vyrovnání a vyspravení povrchu pomocí asfaltových pásů</t>
  </si>
  <si>
    <t>1417126459</t>
  </si>
  <si>
    <t>-1459826019</t>
  </si>
  <si>
    <t>1457311100</t>
  </si>
  <si>
    <t>3,0*0,425</t>
  </si>
  <si>
    <t>6,2*0,15*8</t>
  </si>
  <si>
    <t>-2033443831</t>
  </si>
  <si>
    <t>8,715*1,05 'Přepočtené koeficientem množství</t>
  </si>
  <si>
    <t>-121566967</t>
  </si>
  <si>
    <t>Rovné desky tl. 120 mm EPS 100</t>
  </si>
  <si>
    <t>-19,7*0,45</t>
  </si>
  <si>
    <t>-1,0*1,0*2</t>
  </si>
  <si>
    <t>Spádové desky tl. 20 až 240 mm, v průměru 2 vrstvy (nutno později podrobně specifikovat kladečským plánem)</t>
  </si>
  <si>
    <t>(359,4-1,1*1,6*8)/Cos(1,1)*2</t>
  </si>
  <si>
    <t>Rovné desky tl. 60 mm EPS 100</t>
  </si>
  <si>
    <t>Rovné desky tl. 60 mm minerální izolace vrchní vrstva</t>
  </si>
  <si>
    <t>Atika XPS tl. 100 mm</t>
  </si>
  <si>
    <t>3,0*0,18</t>
  </si>
  <si>
    <t>Rovné desky detail F tl. 80 mm XPS</t>
  </si>
  <si>
    <t>19,7*0,45</t>
  </si>
  <si>
    <t>V místě vpustí XPS tl. 120 mm</t>
  </si>
  <si>
    <t>1,0*1,0*2</t>
  </si>
  <si>
    <t>-1447811782</t>
  </si>
  <si>
    <t>147,844*1,05 'Přepočtené koeficientem množství</t>
  </si>
  <si>
    <t>1935020417</t>
  </si>
  <si>
    <t>187,925*1,05 'Přepočtené koeficientem množství</t>
  </si>
  <si>
    <t>-673013164</t>
  </si>
  <si>
    <t>0,54*1,1 'Přepočtené koeficientem množství</t>
  </si>
  <si>
    <t>1319246020</t>
  </si>
  <si>
    <t>2*1,1 'Přepočtené koeficientem množství</t>
  </si>
  <si>
    <t>28376421</t>
  </si>
  <si>
    <t>deska XPS hrana polodrážková a hladký povrch 300kPA λ=0,035 tl 80mm</t>
  </si>
  <si>
    <t>-960855051</t>
  </si>
  <si>
    <t>8,865*1,1 'Přepočtené koeficientem množství</t>
  </si>
  <si>
    <t>28372306</t>
  </si>
  <si>
    <t>deska EPS 100 pro konstrukce s běžným zatížením λ=0,037 tl 60mm</t>
  </si>
  <si>
    <t>-269403263</t>
  </si>
  <si>
    <t>28376141</t>
  </si>
  <si>
    <t>klín izolační spád do 5% EPS 100</t>
  </si>
  <si>
    <t>-2140131786</t>
  </si>
  <si>
    <t>Předpokládaná průměrná tl. 170 mm (nutno později podrobně specifikovat kladečským plánem)</t>
  </si>
  <si>
    <t>(359,4-1,1*1,6*8)/Cos(1,1)*0,17</t>
  </si>
  <si>
    <t>58,715*1,05 'Přepočtené koeficientem množství</t>
  </si>
  <si>
    <t>-175567786</t>
  </si>
  <si>
    <t>3,0</t>
  </si>
  <si>
    <t>(8,8+24,55+3,2+3,3)</t>
  </si>
  <si>
    <t>6,2*8</t>
  </si>
  <si>
    <t>-2101636669</t>
  </si>
  <si>
    <t>92,45*1,02 'Přepočtené koeficientem množství</t>
  </si>
  <si>
    <t>-719206955</t>
  </si>
  <si>
    <t>846047407</t>
  </si>
  <si>
    <t>613163809</t>
  </si>
  <si>
    <t>343922806</t>
  </si>
  <si>
    <t>92764588</t>
  </si>
  <si>
    <t>205646040</t>
  </si>
  <si>
    <t>-1518352611</t>
  </si>
  <si>
    <t>1704386931</t>
  </si>
  <si>
    <t>tl. 21 mm</t>
  </si>
  <si>
    <t>3,0*0,275</t>
  </si>
  <si>
    <t>tl. 9 mm</t>
  </si>
  <si>
    <t>3,0*0,05</t>
  </si>
  <si>
    <t>tl. 18 mm</t>
  </si>
  <si>
    <t>tl. 15 mm</t>
  </si>
  <si>
    <t>19,7*0,05</t>
  </si>
  <si>
    <t>1213550998</t>
  </si>
  <si>
    <t>9,69*1,1 'Přepočtené koeficientem množství</t>
  </si>
  <si>
    <t>496681884</t>
  </si>
  <si>
    <t>0,15*1,1 'Přepočtené koeficientem množství</t>
  </si>
  <si>
    <t>60621153</t>
  </si>
  <si>
    <t>překližka vodovzdorná protiskl/hladká bříza tl 18mm</t>
  </si>
  <si>
    <t>131919310</t>
  </si>
  <si>
    <t>60621152</t>
  </si>
  <si>
    <t>překližka vodovzdorná protiskl/hladká bříza tl 15mm</t>
  </si>
  <si>
    <t>-969761295</t>
  </si>
  <si>
    <t>0,985*1,1 'Přepočtené koeficientem množství</t>
  </si>
  <si>
    <t>863352367</t>
  </si>
  <si>
    <t>1679623942</t>
  </si>
  <si>
    <t>764002861</t>
  </si>
  <si>
    <t>Demontáž oplechování říms a ozdobných prvků do suti</t>
  </si>
  <si>
    <t>1282726435</t>
  </si>
  <si>
    <t>20,0</t>
  </si>
  <si>
    <t>764002871</t>
  </si>
  <si>
    <t>Demontáž lemování zdí do suti</t>
  </si>
  <si>
    <t>298931401</t>
  </si>
  <si>
    <t>8,8</t>
  </si>
  <si>
    <t>24,675</t>
  </si>
  <si>
    <t>Demontáž oplechování VZT jednotek a komínu</t>
  </si>
  <si>
    <t>-34437715</t>
  </si>
  <si>
    <t>3,12+3,1+2*3,14*0,575+3,3</t>
  </si>
  <si>
    <t>764004811</t>
  </si>
  <si>
    <t>Demontáž nadřímsového žlabu do suti</t>
  </si>
  <si>
    <t>-1911254682</t>
  </si>
  <si>
    <t>20,1</t>
  </si>
  <si>
    <t>1722230560</t>
  </si>
  <si>
    <t>2*5,0</t>
  </si>
  <si>
    <t>-148883789</t>
  </si>
  <si>
    <t>SO03</t>
  </si>
  <si>
    <t>5,4*8</t>
  </si>
  <si>
    <t>1908467143</t>
  </si>
  <si>
    <t>(8,8+24,55+3,12+3,3)</t>
  </si>
  <si>
    <t>7642120R8</t>
  </si>
  <si>
    <t>D+M Krycí maska z Pz s povrchovou úpravou rš 310 mm</t>
  </si>
  <si>
    <t>-513610460</t>
  </si>
  <si>
    <t>K.08</t>
  </si>
  <si>
    <t>7642120R9</t>
  </si>
  <si>
    <t>D+M Ocelová příponka rš 120 mm</t>
  </si>
  <si>
    <t>944358526</t>
  </si>
  <si>
    <t>K.09</t>
  </si>
  <si>
    <t>3,0+19,7</t>
  </si>
  <si>
    <t>25752648</t>
  </si>
  <si>
    <t>8,8+24,55+3,12+3,3</t>
  </si>
  <si>
    <t>1357787414</t>
  </si>
  <si>
    <t>764214R12</t>
  </si>
  <si>
    <t>D+M Oplechování římsy z Pz s povrch úpravou mechanicky kotvené rš 665 mm</t>
  </si>
  <si>
    <t>1266098299</t>
  </si>
  <si>
    <t>K.12</t>
  </si>
  <si>
    <t>19,7</t>
  </si>
  <si>
    <t>-865526786</t>
  </si>
  <si>
    <t>764511622</t>
  </si>
  <si>
    <t>Roh nebo kout půlkruhového podokapního žlabu z Pz s povrchovou úpravou rš 330 mm</t>
  </si>
  <si>
    <t>2068291308</t>
  </si>
  <si>
    <t>K.11</t>
  </si>
  <si>
    <t>764511642</t>
  </si>
  <si>
    <t>Kotlík oválný (trychtýřový) pro podokapní žlaby z Pz s povrchovou úpravou 330/100 mm</t>
  </si>
  <si>
    <t>1955181239</t>
  </si>
  <si>
    <t>764511R11</t>
  </si>
  <si>
    <t>D+M Žlab podokapní půlkruhový z Pz s povrchovou úpravou rš 330 mm, vč. háků a čel</t>
  </si>
  <si>
    <t>-814264993</t>
  </si>
  <si>
    <t>1273325295</t>
  </si>
  <si>
    <t>při žlabu K.11</t>
  </si>
  <si>
    <t>47987881</t>
  </si>
  <si>
    <t>766</t>
  </si>
  <si>
    <t>Konstrukce truhlářské</t>
  </si>
  <si>
    <t>766441821</t>
  </si>
  <si>
    <t>Demontáž parapetních desek dřevěných nebo plastových šířky do 300 mm délky do 2000 mm</t>
  </si>
  <si>
    <t>521527026</t>
  </si>
  <si>
    <t>3*1,3</t>
  </si>
  <si>
    <t>766622861</t>
  </si>
  <si>
    <t>Vyvěšení křídel dřevěných nebo plastových okenních do 1,5 m2</t>
  </si>
  <si>
    <t>-20879066</t>
  </si>
  <si>
    <t>7666228R1</t>
  </si>
  <si>
    <t>Demontáž rámu oken dřevěných nebo plastových</t>
  </si>
  <si>
    <t>181364951</t>
  </si>
  <si>
    <t>1,3*3,6*2</t>
  </si>
  <si>
    <t>1,3*2,7</t>
  </si>
  <si>
    <t>766R1</t>
  </si>
  <si>
    <t>D+M Nová výplň otvoru vč. parapetu a zednických přípomocí, vč. připojovací spáry</t>
  </si>
  <si>
    <t>1458043583</t>
  </si>
  <si>
    <t>1,3*2,7+1,3*2,7+1,3*2,7</t>
  </si>
  <si>
    <t>998766201</t>
  </si>
  <si>
    <t>Přesun hmot procentní pro kce truhlářské v objektech v do 6 m</t>
  </si>
  <si>
    <t>1497899400</t>
  </si>
  <si>
    <t>465851490</t>
  </si>
  <si>
    <t>1,1*1,6*8</t>
  </si>
  <si>
    <t>862721274</t>
  </si>
  <si>
    <t>-1774264000</t>
  </si>
  <si>
    <t>728230623</t>
  </si>
  <si>
    <t>-392600434</t>
  </si>
  <si>
    <t>-489082155</t>
  </si>
  <si>
    <t>1533573925</t>
  </si>
  <si>
    <t>387007097</t>
  </si>
  <si>
    <t>-1432280416</t>
  </si>
  <si>
    <t>-1580595979</t>
  </si>
  <si>
    <t>SEZNAM FIGUR</t>
  </si>
  <si>
    <t>Výměra</t>
  </si>
  <si>
    <t>Použití figury:</t>
  </si>
  <si>
    <t>-1966945734</t>
  </si>
  <si>
    <t>-1140576335</t>
  </si>
  <si>
    <t>-1569198390</t>
  </si>
  <si>
    <t>-2113868838</t>
  </si>
  <si>
    <t>168665453</t>
  </si>
  <si>
    <t>1845149263</t>
  </si>
  <si>
    <t>Přesun hmot procentní pro zámečnické konstrukce v objektech v přes 6 do 12 m</t>
  </si>
  <si>
    <t>998767202</t>
  </si>
  <si>
    <t>-1262153272</t>
  </si>
  <si>
    <t>-2072713247</t>
  </si>
  <si>
    <t>Přesun hmot procentní pro krytiny skládané v objektech v přes 6 do 12 m</t>
  </si>
  <si>
    <t>998765202</t>
  </si>
  <si>
    <t>70,5*1,05 'Přepočtené koeficientem množství</t>
  </si>
  <si>
    <t>70,5</t>
  </si>
  <si>
    <t>1277855088</t>
  </si>
  <si>
    <t>CS ÚRS 2022 01</t>
  </si>
  <si>
    <t xml:space="preserve">pás ochranný větrací okapní </t>
  </si>
  <si>
    <t>-62918894</t>
  </si>
  <si>
    <t>-1350292475</t>
  </si>
  <si>
    <t>Přesun hmot procentní pro konstrukce klempířské v objektech v přes 6 do 12 m</t>
  </si>
  <si>
    <t>998764202</t>
  </si>
  <si>
    <t>2*5,0+2*10,0</t>
  </si>
  <si>
    <t>SO06</t>
  </si>
  <si>
    <t>-557673060</t>
  </si>
  <si>
    <t>-1193191833</t>
  </si>
  <si>
    <t>2095358661</t>
  </si>
  <si>
    <t>70,50</t>
  </si>
  <si>
    <t>-880618750</t>
  </si>
  <si>
    <t>6,5</t>
  </si>
  <si>
    <t>-1162966629</t>
  </si>
  <si>
    <t>D+M Oplechování větrací věže objekt SO06</t>
  </si>
  <si>
    <t>764214R15</t>
  </si>
  <si>
    <t>6,6</t>
  </si>
  <si>
    <t>612700552</t>
  </si>
  <si>
    <t>(26,6)*2</t>
  </si>
  <si>
    <t>-121441966</t>
  </si>
  <si>
    <t>1841568212</t>
  </si>
  <si>
    <t>2104957144</t>
  </si>
  <si>
    <t>503526497</t>
  </si>
  <si>
    <t>8,379/0,978148*4</t>
  </si>
  <si>
    <t>-1251226485</t>
  </si>
  <si>
    <t>Demontáž nároží z hřebenáčů do suti</t>
  </si>
  <si>
    <t>764001881</t>
  </si>
  <si>
    <t>3,6*2</t>
  </si>
  <si>
    <t>2043214377</t>
  </si>
  <si>
    <t>Demontáž hřebene z hřebenáčů do suti</t>
  </si>
  <si>
    <t>764001861</t>
  </si>
  <si>
    <t>(270,18-4,0)/0,978148</t>
  </si>
  <si>
    <t>1660311227</t>
  </si>
  <si>
    <t>Demontáž krytiny ze šablon do suti</t>
  </si>
  <si>
    <t>764001841</t>
  </si>
  <si>
    <t>(6,31)/0,978148</t>
  </si>
  <si>
    <t>1556288250</t>
  </si>
  <si>
    <t>Demontáž krytiny ze svitků nebo tabulí do suti</t>
  </si>
  <si>
    <t>764001821</t>
  </si>
  <si>
    <t>243362580</t>
  </si>
  <si>
    <t>Přesun hmot procentní pro kce tesařské v objektech v přes 6 do 12 m</t>
  </si>
  <si>
    <t>998762202</t>
  </si>
  <si>
    <t>1554722272</t>
  </si>
  <si>
    <t>-2006770838</t>
  </si>
  <si>
    <t>Demontáž laťování střech z latí osové vzdálenosti do 0,50 m</t>
  </si>
  <si>
    <t>762342812</t>
  </si>
  <si>
    <t>0,983*1,1 'Přepočtené koeficientem množství</t>
  </si>
  <si>
    <t>(270,18-3,0)/Cos(12)*1,5*0,04*0,06</t>
  </si>
  <si>
    <t>1568121412</t>
  </si>
  <si>
    <t>(270,18-3,0)/Cos(12)*1,5</t>
  </si>
  <si>
    <t>1326718048</t>
  </si>
  <si>
    <t>-962578863</t>
  </si>
  <si>
    <t>Demontáž bednění střech z prken</t>
  </si>
  <si>
    <t>762341811</t>
  </si>
  <si>
    <t>(270,18-3,0)/Cos(12)</t>
  </si>
  <si>
    <t>802283159</t>
  </si>
  <si>
    <t>1808690785</t>
  </si>
  <si>
    <t xml:space="preserve">Elektromontáže </t>
  </si>
  <si>
    <t>-987167204</t>
  </si>
  <si>
    <t>Přesun hmot procentní pro vnitřní kanalizace v objektech v přes 6 do 12 m</t>
  </si>
  <si>
    <t>998721202</t>
  </si>
  <si>
    <t>-1541167039</t>
  </si>
  <si>
    <t>-43925452</t>
  </si>
  <si>
    <t>13,2*1,05 'Přepočtené koeficientem množství</t>
  </si>
  <si>
    <t>(6,6)*2</t>
  </si>
  <si>
    <t>-2143959074</t>
  </si>
  <si>
    <t>287841224</t>
  </si>
  <si>
    <t>262909129</t>
  </si>
  <si>
    <t>Přesun hmot procentní pro krytiny povlakové v objektech v přes 6 do 12 m</t>
  </si>
  <si>
    <t>998712202</t>
  </si>
  <si>
    <t>-1176629538</t>
  </si>
  <si>
    <t>9,553*1,1655 'Přepočtené koeficientem množství</t>
  </si>
  <si>
    <t>6,6*0,47</t>
  </si>
  <si>
    <t>(6,31)/Cos(12)</t>
  </si>
  <si>
    <t>-249663316</t>
  </si>
  <si>
    <t>347208328</t>
  </si>
  <si>
    <t>1757</t>
  </si>
  <si>
    <t>(122,28)/Cos(12)*8 výpočet</t>
  </si>
  <si>
    <t>8 ks/m2</t>
  </si>
  <si>
    <t>(147,9)/Cos(12)*5 výpočet</t>
  </si>
  <si>
    <t>5 ks/m2</t>
  </si>
  <si>
    <t>-1331895107</t>
  </si>
  <si>
    <t>1700642999</t>
  </si>
  <si>
    <t>279,749*1,1655 'Přepočtené koeficientem množství</t>
  </si>
  <si>
    <t>6,6*0,5*2</t>
  </si>
  <si>
    <t>-172880351</t>
  </si>
  <si>
    <t>pás asfaltový natavitelný modifikovaný SBS tl 4,5mm s vložkou z polyesterové vyztužené rohože a hrubozrnným břidličným posypem na horním povrchu</t>
  </si>
  <si>
    <t>-1786873580</t>
  </si>
  <si>
    <t>580493975</t>
  </si>
  <si>
    <t>Odstranění povlakové krytiny střech přes 10° do 30° z pásů NAIP přitavených v plné ploše jednovrstvé</t>
  </si>
  <si>
    <t>712440831</t>
  </si>
  <si>
    <t>275,789*1,1655 'Přepočtené koeficientem množství</t>
  </si>
  <si>
    <t>6,6*0,2*2</t>
  </si>
  <si>
    <t>-136913353</t>
  </si>
  <si>
    <t>pás asfaltový samolepicí modifikovaný SBS tl 3,0mm s vložkou ze skleněné tkaniny se spalitelnou fólií nebo jemnozrnným minerálním posypem nebo textilií na horním povrchu</t>
  </si>
  <si>
    <t>-1571724063</t>
  </si>
  <si>
    <t>1706231847</t>
  </si>
  <si>
    <t>277586962</t>
  </si>
  <si>
    <t>Přesun hmot pro budovy zděné v přes 6 do 12 m</t>
  </si>
  <si>
    <t>998011002</t>
  </si>
  <si>
    <t>8,335*10 'Přepočtené koeficientem množství</t>
  </si>
  <si>
    <t>884263089</t>
  </si>
  <si>
    <t>212943227</t>
  </si>
  <si>
    <t>10*10 'Přepočtené koeficientem množství</t>
  </si>
  <si>
    <t>1851858888</t>
  </si>
  <si>
    <t>-178656396</t>
  </si>
  <si>
    <t>15,0*10,0</t>
  </si>
  <si>
    <t>10,95*5,0</t>
  </si>
  <si>
    <t>-381261327</t>
  </si>
  <si>
    <t>-2012723179</t>
  </si>
  <si>
    <t>15,0*10,0*30</t>
  </si>
  <si>
    <t>10,95*5,0*30</t>
  </si>
  <si>
    <t>-1710354308</t>
  </si>
  <si>
    <t>Příplatek k ochranné síti za první a ZKD den použití</t>
  </si>
  <si>
    <t>-1840047612</t>
  </si>
  <si>
    <t>-2042007121</t>
  </si>
  <si>
    <t>-1984606861</t>
  </si>
  <si>
    <t>Příplatek k lešení řadovému rámovému lehkému š 0,9 m v přes 10 do 25 m za první a ZKD den použití</t>
  </si>
  <si>
    <t>1574481185</t>
  </si>
  <si>
    <t xml:space="preserve">    743 - Elektromontáže </t>
  </si>
  <si>
    <t>2023-06-06 - Oprava střech areál nemocnice Voldušská - OBJEKT SO06</t>
  </si>
  <si>
    <t>{7b382cf1-40d0-4b08-a136-e81ab314ad90}</t>
  </si>
  <si>
    <t>Oprava střech areál nemocnice Voldušská - OBJEKT SO06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</si>
</sst>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4" fontId="33" fillId="0" borderId="12" xfId="0" applyNumberFormat="1" applyFont="1" applyBorder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6" fillId="0" borderId="0" xfId="0" applyFont="1" applyAlignment="1">
      <alignment horizontal="left" vertical="center" indent="1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 indent="1"/>
    </xf>
    <xf numFmtId="167" fontId="21" fillId="0" borderId="0" xfId="0" applyNumberFormat="1" applyFont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>
      <alignment vertical="center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49" fontId="0" fillId="2" borderId="22" xfId="0" applyNumberFormat="1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center" vertical="center" wrapText="1"/>
      <protection locked="0"/>
    </xf>
    <xf numFmtId="167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4" fontId="21" fillId="0" borderId="0" xfId="0" applyNumberFormat="1" applyFont="1" applyAlignment="1">
      <alignment vertical="center"/>
    </xf>
    <xf numFmtId="4" fontId="21" fillId="0" borderId="20" xfId="0" applyNumberFormat="1" applyFont="1" applyBorder="1" applyAlignment="1">
      <alignment vertical="center"/>
    </xf>
    <xf numFmtId="167" fontId="21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0" fontId="23" fillId="0" borderId="2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2" fillId="0" borderId="22" xfId="0" applyFont="1" applyBorder="1" applyAlignment="1" applyProtection="1">
      <alignment horizontal="left" vertical="center" wrapText="1"/>
    </xf>
    <xf numFmtId="4" fontId="22" fillId="0" borderId="22" xfId="0" applyNumberFormat="1" applyFont="1" applyBorder="1" applyAlignment="1" applyProtection="1">
      <alignment vertical="center"/>
    </xf>
    <xf numFmtId="167" fontId="22" fillId="0" borderId="22" xfId="0" applyNumberFormat="1" applyFont="1" applyBorder="1" applyAlignment="1" applyProtection="1">
      <alignment vertical="center"/>
    </xf>
    <xf numFmtId="0" fontId="22" fillId="0" borderId="22" xfId="0" applyFont="1" applyBorder="1" applyAlignment="1" applyProtection="1">
      <alignment horizontal="center" vertical="center" wrapText="1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vertical="center"/>
    </xf>
    <xf numFmtId="0" fontId="8" fillId="0" borderId="0" xfId="0" applyFont="1" applyAlignment="1"/>
    <xf numFmtId="166" fontId="8" fillId="0" borderId="15" xfId="0" applyNumberFormat="1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4" fontId="8" fillId="0" borderId="0" xfId="0" applyNumberFormat="1" applyFont="1" applyBorder="1" applyAlignment="1" applyProtection="1"/>
    <xf numFmtId="0" fontId="8" fillId="0" borderId="14" xfId="0" applyFont="1" applyBorder="1" applyAlignment="1" applyProtection="1"/>
    <xf numFmtId="0" fontId="8" fillId="0" borderId="3" xfId="0" applyFont="1" applyBorder="1" applyAlignment="1"/>
    <xf numFmtId="0" fontId="8" fillId="0" borderId="0" xfId="0" applyFont="1" applyAlignment="1" applyProtection="1"/>
    <xf numFmtId="4" fontId="7" fillId="0" borderId="0" xfId="0" applyNumberFormat="1" applyFont="1" applyAlignment="1" applyProtection="1"/>
    <xf numFmtId="0" fontId="8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8" fillId="0" borderId="3" xfId="0" applyFont="1" applyBorder="1" applyAlignment="1" applyProtection="1"/>
    <xf numFmtId="166" fontId="23" fillId="0" borderId="15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center" vertical="center"/>
    </xf>
    <xf numFmtId="4" fontId="6" fillId="0" borderId="0" xfId="0" applyNumberFormat="1" applyFont="1" applyAlignment="1" applyProtection="1"/>
    <xf numFmtId="0" fontId="6" fillId="0" borderId="0" xfId="0" applyFont="1" applyAlignment="1" applyProtection="1">
      <alignment horizontal="left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0" fontId="35" fillId="0" borderId="0" xfId="0" applyFont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36" fillId="0" borderId="22" xfId="0" applyFont="1" applyBorder="1" applyAlignment="1" applyProtection="1">
      <alignment horizontal="left" vertical="center" wrapText="1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167" fontId="36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 wrapText="1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3" xfId="0" applyFont="1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0" fontId="0" fillId="0" borderId="12" xfId="0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4" fontId="33" fillId="0" borderId="12" xfId="0" applyNumberFormat="1" applyFont="1" applyBorder="1" applyAlignment="1" applyProtection="1"/>
    <xf numFmtId="0" fontId="0" fillId="0" borderId="12" xfId="0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4" fontId="24" fillId="0" borderId="0" xfId="0" applyNumberFormat="1" applyFont="1" applyAlignment="1" applyProtection="1"/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0" fillId="0" borderId="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22" fillId="4" borderId="0" xfId="0" applyFont="1" applyFill="1" applyAlignment="1" applyProtection="1">
      <alignment horizontal="left" vertical="center"/>
    </xf>
    <xf numFmtId="0" fontId="0" fillId="0" borderId="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46" workbookViewId="0">
      <selection activeCell="AR47" sqref="AR46:AR4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5.1640625" customWidth="1"/>
    <col min="45" max="45" width="15.6640625" hidden="1" customWidth="1"/>
    <col min="46" max="46" width="0.5" hidden="1" customWidth="1"/>
    <col min="47" max="47" width="0.33203125" hidden="1" customWidth="1"/>
    <col min="48" max="48" width="0.1640625" hidden="1" customWidth="1"/>
    <col min="49" max="49" width="0.33203125" hidden="1" customWidth="1"/>
    <col min="50" max="50" width="20" hidden="1" customWidth="1"/>
    <col min="51" max="51" width="14" hidden="1" customWidth="1"/>
    <col min="52" max="52" width="14.1640625" hidden="1" customWidth="1"/>
    <col min="53" max="53" width="0.1640625" hidden="1" customWidth="1"/>
    <col min="54" max="54" width="13.5" hidden="1" customWidth="1"/>
    <col min="55" max="55" width="0.1640625" hidden="1" customWidth="1"/>
    <col min="56" max="56" width="14.33203125" hidden="1" customWidth="1"/>
    <col min="57" max="58" width="0.33203125" hidden="1" customWidth="1"/>
    <col min="59" max="59" width="12.3320312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ht="36.950000000000003" customHeight="1">
      <c r="AR2" s="363"/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F2" s="363"/>
      <c r="BG2" s="363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G4" s="22" t="s">
        <v>12</v>
      </c>
      <c r="BS4" s="16" t="s">
        <v>13</v>
      </c>
    </row>
    <row r="5" spans="1:74" ht="12" customHeight="1">
      <c r="B5" s="19"/>
      <c r="D5" s="23" t="s">
        <v>14</v>
      </c>
      <c r="K5" s="371" t="s">
        <v>15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R5" s="19"/>
      <c r="BG5" s="368" t="s">
        <v>16</v>
      </c>
      <c r="BS5" s="16" t="s">
        <v>7</v>
      </c>
    </row>
    <row r="6" spans="1:74" ht="36.950000000000003" customHeight="1">
      <c r="B6" s="19"/>
      <c r="D6" s="25" t="s">
        <v>17</v>
      </c>
      <c r="K6" s="372" t="s">
        <v>18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R6" s="19"/>
      <c r="BG6" s="369"/>
      <c r="BS6" s="16" t="s">
        <v>7</v>
      </c>
    </row>
    <row r="7" spans="1:74" ht="12" customHeight="1">
      <c r="B7" s="19"/>
      <c r="D7" s="26" t="s">
        <v>19</v>
      </c>
      <c r="K7" s="24" t="s">
        <v>1</v>
      </c>
      <c r="AK7" s="26" t="s">
        <v>20</v>
      </c>
      <c r="AN7" s="24" t="s">
        <v>1</v>
      </c>
      <c r="AR7" s="19"/>
      <c r="BG7" s="369"/>
      <c r="BS7" s="16" t="s">
        <v>7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G8" s="369"/>
      <c r="BS8" s="16" t="s">
        <v>7</v>
      </c>
    </row>
    <row r="9" spans="1:74" ht="14.45" customHeight="1">
      <c r="B9" s="19"/>
      <c r="AR9" s="19"/>
      <c r="BG9" s="369"/>
      <c r="BS9" s="16" t="s">
        <v>7</v>
      </c>
    </row>
    <row r="10" spans="1:74" ht="12" customHeight="1">
      <c r="B10" s="19"/>
      <c r="D10" s="26" t="s">
        <v>25</v>
      </c>
      <c r="AK10" s="26" t="s">
        <v>26</v>
      </c>
      <c r="AN10" s="24" t="s">
        <v>1</v>
      </c>
      <c r="AR10" s="19"/>
      <c r="BG10" s="369"/>
      <c r="BN10" s="337"/>
      <c r="BS10" s="16" t="s">
        <v>7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1</v>
      </c>
      <c r="AR11" s="19"/>
      <c r="BG11" s="369"/>
      <c r="BS11" s="16" t="s">
        <v>7</v>
      </c>
    </row>
    <row r="12" spans="1:74" ht="6.95" customHeight="1">
      <c r="B12" s="19"/>
      <c r="AR12" s="19"/>
      <c r="BG12" s="369"/>
      <c r="BS12" s="16" t="s">
        <v>7</v>
      </c>
    </row>
    <row r="13" spans="1:74" ht="12" customHeight="1">
      <c r="B13" s="19"/>
      <c r="D13" s="26" t="s">
        <v>29</v>
      </c>
      <c r="AK13" s="26" t="s">
        <v>26</v>
      </c>
      <c r="AN13" s="28" t="s">
        <v>30</v>
      </c>
      <c r="AR13" s="19"/>
      <c r="BG13" s="369"/>
      <c r="BS13" s="16" t="s">
        <v>7</v>
      </c>
    </row>
    <row r="14" spans="1:74" ht="12.75">
      <c r="B14" s="19"/>
      <c r="E14" s="373" t="s">
        <v>30</v>
      </c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374"/>
      <c r="Z14" s="374"/>
      <c r="AA14" s="374"/>
      <c r="AB14" s="374"/>
      <c r="AC14" s="374"/>
      <c r="AD14" s="374"/>
      <c r="AE14" s="374"/>
      <c r="AF14" s="374"/>
      <c r="AG14" s="374"/>
      <c r="AH14" s="374"/>
      <c r="AI14" s="374"/>
      <c r="AJ14" s="374"/>
      <c r="AK14" s="26" t="s">
        <v>28</v>
      </c>
      <c r="AN14" s="28" t="s">
        <v>30</v>
      </c>
      <c r="AR14" s="19"/>
      <c r="BG14" s="369"/>
      <c r="BS14" s="16" t="s">
        <v>7</v>
      </c>
    </row>
    <row r="15" spans="1:74" ht="6.95" customHeight="1">
      <c r="B15" s="19"/>
      <c r="AR15" s="19"/>
      <c r="BG15" s="369"/>
      <c r="BS15" s="16" t="s">
        <v>4</v>
      </c>
    </row>
    <row r="16" spans="1:74" ht="12" customHeight="1">
      <c r="B16" s="19"/>
      <c r="D16" s="26" t="s">
        <v>31</v>
      </c>
      <c r="AK16" s="26" t="s">
        <v>26</v>
      </c>
      <c r="AN16" s="24" t="s">
        <v>32</v>
      </c>
      <c r="AR16" s="19"/>
      <c r="BG16" s="369"/>
      <c r="BS16" s="16" t="s">
        <v>4</v>
      </c>
    </row>
    <row r="17" spans="2:71" ht="18.399999999999999" customHeight="1">
      <c r="B17" s="19"/>
      <c r="E17" s="24" t="s">
        <v>33</v>
      </c>
      <c r="AK17" s="26" t="s">
        <v>28</v>
      </c>
      <c r="AN17" s="24" t="s">
        <v>1</v>
      </c>
      <c r="AR17" s="19"/>
      <c r="BG17" s="369"/>
      <c r="BS17" s="16" t="s">
        <v>5</v>
      </c>
    </row>
    <row r="18" spans="2:71" ht="6.95" customHeight="1">
      <c r="B18" s="19"/>
      <c r="AR18" s="19"/>
      <c r="BG18" s="369"/>
      <c r="BS18" s="16" t="s">
        <v>7</v>
      </c>
    </row>
    <row r="19" spans="2:71" ht="12" customHeight="1">
      <c r="B19" s="19"/>
      <c r="D19" s="26" t="s">
        <v>34</v>
      </c>
      <c r="AK19" s="26" t="s">
        <v>26</v>
      </c>
      <c r="AN19" s="24" t="s">
        <v>1</v>
      </c>
      <c r="AR19" s="19"/>
      <c r="BG19" s="369"/>
      <c r="BS19" s="16" t="s">
        <v>7</v>
      </c>
    </row>
    <row r="20" spans="2:71" ht="18.399999999999999" customHeight="1">
      <c r="B20" s="19"/>
      <c r="E20" s="24" t="s">
        <v>35</v>
      </c>
      <c r="AK20" s="26" t="s">
        <v>28</v>
      </c>
      <c r="AN20" s="24" t="s">
        <v>1</v>
      </c>
      <c r="AR20" s="19"/>
      <c r="BG20" s="369"/>
      <c r="BS20" s="16" t="s">
        <v>5</v>
      </c>
    </row>
    <row r="21" spans="2:71" ht="6.95" customHeight="1">
      <c r="B21" s="19"/>
      <c r="AR21" s="19"/>
      <c r="BG21" s="369"/>
    </row>
    <row r="22" spans="2:71" ht="12" customHeight="1">
      <c r="B22" s="19"/>
      <c r="D22" s="26" t="s">
        <v>36</v>
      </c>
      <c r="AR22" s="19"/>
      <c r="BG22" s="369"/>
    </row>
    <row r="23" spans="2:71" ht="16.5" customHeight="1">
      <c r="B23" s="19"/>
      <c r="E23" s="375" t="s">
        <v>1</v>
      </c>
      <c r="F23" s="375"/>
      <c r="G23" s="375"/>
      <c r="H23" s="375"/>
      <c r="I23" s="375"/>
      <c r="J23" s="375"/>
      <c r="K23" s="375"/>
      <c r="L23" s="375"/>
      <c r="M23" s="375"/>
      <c r="N23" s="375"/>
      <c r="O23" s="375"/>
      <c r="P23" s="375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5"/>
      <c r="AC23" s="375"/>
      <c r="AD23" s="375"/>
      <c r="AE23" s="375"/>
      <c r="AF23" s="375"/>
      <c r="AG23" s="375"/>
      <c r="AH23" s="375"/>
      <c r="AI23" s="375"/>
      <c r="AJ23" s="375"/>
      <c r="AK23" s="375"/>
      <c r="AL23" s="375"/>
      <c r="AM23" s="375"/>
      <c r="AN23" s="375"/>
      <c r="AR23" s="19"/>
      <c r="BG23" s="369"/>
    </row>
    <row r="24" spans="2:71" ht="6.95" customHeight="1">
      <c r="B24" s="19"/>
      <c r="AR24" s="19"/>
      <c r="BG24" s="36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G25" s="369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60">
        <f>ROUND(AG94,2)</f>
        <v>0</v>
      </c>
      <c r="AL26" s="361"/>
      <c r="AM26" s="361"/>
      <c r="AN26" s="361"/>
      <c r="AO26" s="361"/>
      <c r="AR26" s="31"/>
      <c r="BG26" s="369"/>
    </row>
    <row r="27" spans="2:71" s="1" customFormat="1" ht="6.95" customHeight="1">
      <c r="B27" s="31"/>
      <c r="AR27" s="31"/>
      <c r="BG27" s="369"/>
    </row>
    <row r="28" spans="2:71" s="1" customFormat="1" ht="12.75">
      <c r="B28" s="31"/>
      <c r="L28" s="362" t="s">
        <v>38</v>
      </c>
      <c r="M28" s="362"/>
      <c r="N28" s="362"/>
      <c r="O28" s="362"/>
      <c r="P28" s="362"/>
      <c r="W28" s="362" t="s">
        <v>39</v>
      </c>
      <c r="X28" s="362"/>
      <c r="Y28" s="362"/>
      <c r="Z28" s="362"/>
      <c r="AA28" s="362"/>
      <c r="AB28" s="362"/>
      <c r="AC28" s="362"/>
      <c r="AD28" s="362"/>
      <c r="AE28" s="362"/>
      <c r="AK28" s="362" t="s">
        <v>40</v>
      </c>
      <c r="AL28" s="362"/>
      <c r="AM28" s="362"/>
      <c r="AN28" s="362"/>
      <c r="AO28" s="362"/>
      <c r="AR28" s="31"/>
      <c r="BG28" s="369"/>
    </row>
    <row r="29" spans="2:71" s="2" customFormat="1" ht="14.45" customHeight="1">
      <c r="B29" s="35"/>
      <c r="D29" s="26" t="s">
        <v>41</v>
      </c>
      <c r="F29" s="26" t="s">
        <v>42</v>
      </c>
      <c r="L29" s="356">
        <v>0.21</v>
      </c>
      <c r="M29" s="355"/>
      <c r="N29" s="355"/>
      <c r="O29" s="355"/>
      <c r="P29" s="355"/>
      <c r="W29" s="354">
        <f>ROUND(BB94, 2)</f>
        <v>0</v>
      </c>
      <c r="X29" s="355"/>
      <c r="Y29" s="355"/>
      <c r="Z29" s="355"/>
      <c r="AA29" s="355"/>
      <c r="AB29" s="355"/>
      <c r="AC29" s="355"/>
      <c r="AD29" s="355"/>
      <c r="AE29" s="355"/>
      <c r="AK29" s="354">
        <f>ROUND(AX94, 2)</f>
        <v>0</v>
      </c>
      <c r="AL29" s="355"/>
      <c r="AM29" s="355"/>
      <c r="AN29" s="355"/>
      <c r="AO29" s="355"/>
      <c r="AR29" s="35"/>
      <c r="BG29" s="370"/>
    </row>
    <row r="30" spans="2:71" s="2" customFormat="1" ht="14.45" customHeight="1">
      <c r="B30" s="35"/>
      <c r="F30" s="26" t="s">
        <v>43</v>
      </c>
      <c r="L30" s="356">
        <v>0.15</v>
      </c>
      <c r="M30" s="355"/>
      <c r="N30" s="355"/>
      <c r="O30" s="355"/>
      <c r="P30" s="355"/>
      <c r="W30" s="354">
        <f>ROUND(BC94, 2)</f>
        <v>0</v>
      </c>
      <c r="X30" s="355"/>
      <c r="Y30" s="355"/>
      <c r="Z30" s="355"/>
      <c r="AA30" s="355"/>
      <c r="AB30" s="355"/>
      <c r="AC30" s="355"/>
      <c r="AD30" s="355"/>
      <c r="AE30" s="355"/>
      <c r="AK30" s="354">
        <f>ROUND(AY94, 2)</f>
        <v>0</v>
      </c>
      <c r="AL30" s="355"/>
      <c r="AM30" s="355"/>
      <c r="AN30" s="355"/>
      <c r="AO30" s="355"/>
      <c r="AR30" s="35"/>
      <c r="BG30" s="370"/>
    </row>
    <row r="31" spans="2:71" s="2" customFormat="1" ht="14.45" hidden="1" customHeight="1">
      <c r="B31" s="35"/>
      <c r="F31" s="26" t="s">
        <v>44</v>
      </c>
      <c r="L31" s="356">
        <v>0.21</v>
      </c>
      <c r="M31" s="355"/>
      <c r="N31" s="355"/>
      <c r="O31" s="355"/>
      <c r="P31" s="355"/>
      <c r="W31" s="354">
        <f>ROUND(BD94, 2)</f>
        <v>0</v>
      </c>
      <c r="X31" s="355"/>
      <c r="Y31" s="355"/>
      <c r="Z31" s="355"/>
      <c r="AA31" s="355"/>
      <c r="AB31" s="355"/>
      <c r="AC31" s="355"/>
      <c r="AD31" s="355"/>
      <c r="AE31" s="355"/>
      <c r="AK31" s="354">
        <v>0</v>
      </c>
      <c r="AL31" s="355"/>
      <c r="AM31" s="355"/>
      <c r="AN31" s="355"/>
      <c r="AO31" s="355"/>
      <c r="AR31" s="35"/>
      <c r="BG31" s="370"/>
    </row>
    <row r="32" spans="2:71" s="2" customFormat="1" ht="14.45" hidden="1" customHeight="1">
      <c r="B32" s="35"/>
      <c r="F32" s="26" t="s">
        <v>45</v>
      </c>
      <c r="L32" s="356">
        <v>0.15</v>
      </c>
      <c r="M32" s="355"/>
      <c r="N32" s="355"/>
      <c r="O32" s="355"/>
      <c r="P32" s="355"/>
      <c r="W32" s="354">
        <f>ROUND(BE94, 2)</f>
        <v>0</v>
      </c>
      <c r="X32" s="355"/>
      <c r="Y32" s="355"/>
      <c r="Z32" s="355"/>
      <c r="AA32" s="355"/>
      <c r="AB32" s="355"/>
      <c r="AC32" s="355"/>
      <c r="AD32" s="355"/>
      <c r="AE32" s="355"/>
      <c r="AK32" s="354">
        <v>0</v>
      </c>
      <c r="AL32" s="355"/>
      <c r="AM32" s="355"/>
      <c r="AN32" s="355"/>
      <c r="AO32" s="355"/>
      <c r="AR32" s="35"/>
      <c r="BG32" s="370"/>
    </row>
    <row r="33" spans="2:59" s="2" customFormat="1" ht="14.45" hidden="1" customHeight="1">
      <c r="B33" s="35"/>
      <c r="F33" s="26" t="s">
        <v>46</v>
      </c>
      <c r="L33" s="356">
        <v>0</v>
      </c>
      <c r="M33" s="355"/>
      <c r="N33" s="355"/>
      <c r="O33" s="355"/>
      <c r="P33" s="355"/>
      <c r="W33" s="354">
        <f>ROUND(BF94, 2)</f>
        <v>0</v>
      </c>
      <c r="X33" s="355"/>
      <c r="Y33" s="355"/>
      <c r="Z33" s="355"/>
      <c r="AA33" s="355"/>
      <c r="AB33" s="355"/>
      <c r="AC33" s="355"/>
      <c r="AD33" s="355"/>
      <c r="AE33" s="355"/>
      <c r="AK33" s="354">
        <v>0</v>
      </c>
      <c r="AL33" s="355"/>
      <c r="AM33" s="355"/>
      <c r="AN33" s="355"/>
      <c r="AO33" s="355"/>
      <c r="AR33" s="35"/>
      <c r="BG33" s="370"/>
    </row>
    <row r="34" spans="2:59" s="1" customFormat="1" ht="6.95" customHeight="1">
      <c r="B34" s="31"/>
      <c r="AR34" s="31"/>
      <c r="BG34" s="369"/>
    </row>
    <row r="35" spans="2:59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367" t="s">
        <v>49</v>
      </c>
      <c r="Y35" s="365"/>
      <c r="Z35" s="365"/>
      <c r="AA35" s="365"/>
      <c r="AB35" s="365"/>
      <c r="AC35" s="38"/>
      <c r="AD35" s="38"/>
      <c r="AE35" s="38"/>
      <c r="AF35" s="38"/>
      <c r="AG35" s="38"/>
      <c r="AH35" s="38"/>
      <c r="AI35" s="38"/>
      <c r="AJ35" s="38"/>
      <c r="AK35" s="364">
        <f>SUM(AK26:AK33)</f>
        <v>0</v>
      </c>
      <c r="AL35" s="365"/>
      <c r="AM35" s="365"/>
      <c r="AN35" s="365"/>
      <c r="AO35" s="366"/>
      <c r="AP35" s="36"/>
      <c r="AQ35" s="36"/>
      <c r="AR35" s="31"/>
    </row>
    <row r="36" spans="2:59" s="1" customFormat="1" ht="6.95" customHeight="1">
      <c r="B36" s="31"/>
      <c r="AR36" s="31"/>
    </row>
    <row r="37" spans="2:59" s="1" customFormat="1" ht="14.45" customHeight="1">
      <c r="B37" s="31"/>
      <c r="AR37" s="31"/>
    </row>
    <row r="38" spans="2:59" ht="14.45" customHeight="1">
      <c r="B38" s="19"/>
      <c r="AR38" s="19"/>
    </row>
    <row r="39" spans="2:59" ht="14.45" customHeight="1">
      <c r="B39" s="19"/>
      <c r="AR39" s="19"/>
    </row>
    <row r="40" spans="2:59" ht="14.45" customHeight="1">
      <c r="B40" s="19"/>
      <c r="AR40" s="19"/>
    </row>
    <row r="41" spans="2:59" ht="14.45" customHeight="1">
      <c r="B41" s="19"/>
      <c r="AR41" s="19"/>
    </row>
    <row r="42" spans="2:59" ht="14.45" customHeight="1">
      <c r="B42" s="19"/>
      <c r="AR42" s="19"/>
    </row>
    <row r="43" spans="2:59" ht="14.45" customHeight="1">
      <c r="B43" s="19"/>
      <c r="AR43" s="19"/>
    </row>
    <row r="44" spans="2:59" ht="14.45" customHeight="1">
      <c r="B44" s="19"/>
      <c r="AR44" s="19"/>
    </row>
    <row r="45" spans="2:59" ht="14.45" customHeight="1">
      <c r="B45" s="19"/>
      <c r="AR45" s="19"/>
    </row>
    <row r="46" spans="2:59" ht="14.45" customHeight="1">
      <c r="B46" s="19"/>
      <c r="AR46" s="19"/>
    </row>
    <row r="47" spans="2:59" ht="14.45" customHeight="1">
      <c r="B47" s="19"/>
      <c r="AR47" s="19"/>
    </row>
    <row r="48" spans="2:59" ht="14.45" customHeight="1">
      <c r="B48" s="19"/>
      <c r="AR48" s="19"/>
    </row>
    <row r="49" spans="2:44" s="1" customFormat="1" ht="14.45" customHeight="1">
      <c r="B49" s="31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52</v>
      </c>
      <c r="AI60" s="33"/>
      <c r="AJ60" s="33"/>
      <c r="AK60" s="33"/>
      <c r="AL60" s="33"/>
      <c r="AM60" s="42" t="s">
        <v>53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55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52</v>
      </c>
      <c r="AI75" s="33"/>
      <c r="AJ75" s="33"/>
      <c r="AK75" s="33"/>
      <c r="AL75" s="33"/>
      <c r="AM75" s="42" t="s">
        <v>53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56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14</v>
      </c>
      <c r="L84" s="3" t="str">
        <f>K5</f>
        <v>2024-07</v>
      </c>
      <c r="AR84" s="47"/>
    </row>
    <row r="85" spans="1:91" s="4" customFormat="1" ht="36.950000000000003" customHeight="1">
      <c r="B85" s="48"/>
      <c r="C85" s="49" t="s">
        <v>17</v>
      </c>
      <c r="L85" s="357" t="str">
        <f>K6</f>
        <v>Oprava střech areál nemocnice Voldušská, Rokycany</v>
      </c>
      <c r="M85" s="358"/>
      <c r="N85" s="358"/>
      <c r="O85" s="358"/>
      <c r="P85" s="358"/>
      <c r="Q85" s="358"/>
      <c r="R85" s="358"/>
      <c r="S85" s="358"/>
      <c r="T85" s="358"/>
      <c r="U85" s="358"/>
      <c r="V85" s="358"/>
      <c r="W85" s="358"/>
      <c r="X85" s="358"/>
      <c r="Y85" s="358"/>
      <c r="Z85" s="358"/>
      <c r="AA85" s="358"/>
      <c r="AB85" s="358"/>
      <c r="AC85" s="358"/>
      <c r="AD85" s="358"/>
      <c r="AE85" s="358"/>
      <c r="AF85" s="358"/>
      <c r="AG85" s="358"/>
      <c r="AH85" s="358"/>
      <c r="AI85" s="358"/>
      <c r="AJ85" s="358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21</v>
      </c>
      <c r="L87" s="50" t="str">
        <f>IF(K8="","",K8)</f>
        <v>Rokycany</v>
      </c>
      <c r="AI87" s="26" t="s">
        <v>23</v>
      </c>
      <c r="AM87" s="359" t="str">
        <f>IF(AN8= "","",AN8)</f>
        <v>15. 6. 2023</v>
      </c>
      <c r="AN87" s="359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25</v>
      </c>
      <c r="L89" s="3" t="str">
        <f>IF(E11= "","",E11)</f>
        <v xml:space="preserve"> </v>
      </c>
      <c r="AI89" s="26" t="s">
        <v>31</v>
      </c>
      <c r="AM89" s="342" t="str">
        <f>IF(E17="","",E17)</f>
        <v>DEKPROJEKT s.r.o.</v>
      </c>
      <c r="AN89" s="343"/>
      <c r="AO89" s="343"/>
      <c r="AP89" s="343"/>
      <c r="AR89" s="31"/>
      <c r="AS89" s="338" t="s">
        <v>57</v>
      </c>
      <c r="AT89" s="339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3"/>
    </row>
    <row r="90" spans="1:91" s="1" customFormat="1" ht="25.7" customHeight="1">
      <c r="B90" s="31"/>
      <c r="C90" s="26" t="s">
        <v>29</v>
      </c>
      <c r="L90" s="3" t="str">
        <f>IF(E14= "Vyplň údaj","",E14)</f>
        <v/>
      </c>
      <c r="AI90" s="26" t="s">
        <v>34</v>
      </c>
      <c r="AM90" s="342" t="str">
        <f>IF(E20="","",E20)</f>
        <v>Ing. Kateřina Petlíková, Ph.D.</v>
      </c>
      <c r="AN90" s="343"/>
      <c r="AO90" s="343"/>
      <c r="AP90" s="343"/>
      <c r="AR90" s="31"/>
      <c r="AS90" s="340"/>
      <c r="AT90" s="341"/>
      <c r="BF90" s="55"/>
    </row>
    <row r="91" spans="1:91" s="1" customFormat="1" ht="10.9" customHeight="1">
      <c r="B91" s="31"/>
      <c r="AR91" s="31"/>
      <c r="AS91" s="340"/>
      <c r="AT91" s="341"/>
      <c r="BF91" s="55"/>
    </row>
    <row r="92" spans="1:91" s="1" customFormat="1" ht="29.25" customHeight="1">
      <c r="B92" s="31"/>
      <c r="C92" s="344" t="s">
        <v>58</v>
      </c>
      <c r="D92" s="345"/>
      <c r="E92" s="345"/>
      <c r="F92" s="345"/>
      <c r="G92" s="345"/>
      <c r="H92" s="56"/>
      <c r="I92" s="347" t="s">
        <v>59</v>
      </c>
      <c r="J92" s="345"/>
      <c r="K92" s="345"/>
      <c r="L92" s="345"/>
      <c r="M92" s="345"/>
      <c r="N92" s="345"/>
      <c r="O92" s="345"/>
      <c r="P92" s="345"/>
      <c r="Q92" s="345"/>
      <c r="R92" s="345"/>
      <c r="S92" s="345"/>
      <c r="T92" s="345"/>
      <c r="U92" s="345"/>
      <c r="V92" s="345"/>
      <c r="W92" s="345"/>
      <c r="X92" s="345"/>
      <c r="Y92" s="345"/>
      <c r="Z92" s="345"/>
      <c r="AA92" s="345"/>
      <c r="AB92" s="345"/>
      <c r="AC92" s="345"/>
      <c r="AD92" s="345"/>
      <c r="AE92" s="345"/>
      <c r="AF92" s="345"/>
      <c r="AG92" s="346" t="s">
        <v>60</v>
      </c>
      <c r="AH92" s="345"/>
      <c r="AI92" s="345"/>
      <c r="AJ92" s="345"/>
      <c r="AK92" s="345"/>
      <c r="AL92" s="345"/>
      <c r="AM92" s="345"/>
      <c r="AN92" s="347" t="s">
        <v>61</v>
      </c>
      <c r="AO92" s="345"/>
      <c r="AP92" s="348"/>
      <c r="AQ92" s="57" t="s">
        <v>62</v>
      </c>
      <c r="AR92" s="31"/>
      <c r="AS92" s="58" t="s">
        <v>63</v>
      </c>
      <c r="AT92" s="59" t="s">
        <v>64</v>
      </c>
      <c r="AU92" s="59" t="s">
        <v>65</v>
      </c>
      <c r="AV92" s="59" t="s">
        <v>66</v>
      </c>
      <c r="AW92" s="59" t="s">
        <v>67</v>
      </c>
      <c r="AX92" s="59" t="s">
        <v>68</v>
      </c>
      <c r="AY92" s="59" t="s">
        <v>69</v>
      </c>
      <c r="AZ92" s="59" t="s">
        <v>70</v>
      </c>
      <c r="BA92" s="59" t="s">
        <v>71</v>
      </c>
      <c r="BB92" s="59" t="s">
        <v>72</v>
      </c>
      <c r="BC92" s="59" t="s">
        <v>73</v>
      </c>
      <c r="BD92" s="59" t="s">
        <v>74</v>
      </c>
      <c r="BE92" s="59" t="s">
        <v>75</v>
      </c>
      <c r="BF92" s="60" t="s">
        <v>76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3"/>
    </row>
    <row r="94" spans="1:91" s="5" customFormat="1" ht="32.450000000000003" customHeight="1">
      <c r="B94" s="62"/>
      <c r="C94" s="63" t="s">
        <v>77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352">
        <f>ROUND(SUM(AG95:AG97),2)</f>
        <v>0</v>
      </c>
      <c r="AH94" s="352"/>
      <c r="AI94" s="352"/>
      <c r="AJ94" s="352"/>
      <c r="AK94" s="352"/>
      <c r="AL94" s="352"/>
      <c r="AM94" s="352"/>
      <c r="AN94" s="353">
        <f t="shared" ref="AN94:AN95" si="0">SUM(AG94,AV94)</f>
        <v>0</v>
      </c>
      <c r="AO94" s="353"/>
      <c r="AP94" s="353"/>
      <c r="AQ94" s="66" t="s">
        <v>1</v>
      </c>
      <c r="AR94" s="62"/>
      <c r="AS94" s="67">
        <f>ROUND(SUM(AS95:AS97),2)</f>
        <v>0</v>
      </c>
      <c r="AT94" s="68">
        <f>ROUND(SUM(AT95:AT97),2)</f>
        <v>0</v>
      </c>
      <c r="AU94" s="69">
        <f>ROUND(SUM(AU95:AU97),2)</f>
        <v>0</v>
      </c>
      <c r="AV94" s="69">
        <f t="shared" ref="AV94:AV97" si="1">ROUND(SUM(AX94:AY94),2)</f>
        <v>0</v>
      </c>
      <c r="AW94" s="70">
        <f>ROUND(SUM(AW95:AW97),5)</f>
        <v>0</v>
      </c>
      <c r="AX94" s="69">
        <f>ROUND(BB94*L29,2)</f>
        <v>0</v>
      </c>
      <c r="AY94" s="69">
        <f>ROUND(BC94*L30,2)</f>
        <v>0</v>
      </c>
      <c r="AZ94" s="69">
        <f>ROUND(BD94*L29,2)</f>
        <v>0</v>
      </c>
      <c r="BA94" s="69">
        <f>ROUND(BE94*L30,2)</f>
        <v>0</v>
      </c>
      <c r="BB94" s="69">
        <f>ROUND(SUM(BB95:BB97),2)</f>
        <v>0</v>
      </c>
      <c r="BC94" s="69">
        <f>ROUND(SUM(BC95:BC97),2)</f>
        <v>0</v>
      </c>
      <c r="BD94" s="69">
        <f>ROUND(SUM(BD95:BD97),2)</f>
        <v>0</v>
      </c>
      <c r="BE94" s="69">
        <f>ROUND(SUM(BE95:BE97),2)</f>
        <v>0</v>
      </c>
      <c r="BF94" s="71">
        <f>ROUND(SUM(BF95:BF97),2)</f>
        <v>0</v>
      </c>
      <c r="BS94" s="72" t="s">
        <v>78</v>
      </c>
      <c r="BT94" s="72" t="s">
        <v>79</v>
      </c>
      <c r="BU94" s="73" t="s">
        <v>80</v>
      </c>
      <c r="BV94" s="72" t="s">
        <v>81</v>
      </c>
      <c r="BW94" s="72" t="s">
        <v>6</v>
      </c>
      <c r="BX94" s="72" t="s">
        <v>82</v>
      </c>
      <c r="CL94" s="72" t="s">
        <v>1</v>
      </c>
    </row>
    <row r="95" spans="1:91" s="6" customFormat="1" ht="24.75" customHeight="1">
      <c r="A95" s="74" t="s">
        <v>83</v>
      </c>
      <c r="B95" s="75"/>
      <c r="C95" s="76"/>
      <c r="D95" s="349" t="s">
        <v>84</v>
      </c>
      <c r="E95" s="349"/>
      <c r="F95" s="349"/>
      <c r="G95" s="349"/>
      <c r="H95" s="349"/>
      <c r="I95" s="77"/>
      <c r="J95" s="349" t="s">
        <v>85</v>
      </c>
      <c r="K95" s="349"/>
      <c r="L95" s="349"/>
      <c r="M95" s="349"/>
      <c r="N95" s="349"/>
      <c r="O95" s="349"/>
      <c r="P95" s="349"/>
      <c r="Q95" s="349"/>
      <c r="R95" s="349"/>
      <c r="S95" s="349"/>
      <c r="T95" s="349"/>
      <c r="U95" s="349"/>
      <c r="V95" s="349"/>
      <c r="W95" s="349"/>
      <c r="X95" s="349"/>
      <c r="Y95" s="349"/>
      <c r="Z95" s="349"/>
      <c r="AA95" s="349"/>
      <c r="AB95" s="349"/>
      <c r="AC95" s="349"/>
      <c r="AD95" s="349"/>
      <c r="AE95" s="349"/>
      <c r="AF95" s="349"/>
      <c r="AG95" s="350">
        <f>'2023-07-01 - Oprava střec...'!K32</f>
        <v>0</v>
      </c>
      <c r="AH95" s="351"/>
      <c r="AI95" s="351"/>
      <c r="AJ95" s="351"/>
      <c r="AK95" s="351"/>
      <c r="AL95" s="351"/>
      <c r="AM95" s="351"/>
      <c r="AN95" s="350">
        <f t="shared" si="0"/>
        <v>0</v>
      </c>
      <c r="AO95" s="351"/>
      <c r="AP95" s="351"/>
      <c r="AQ95" s="78" t="s">
        <v>86</v>
      </c>
      <c r="AR95" s="75"/>
      <c r="AS95" s="79">
        <f>'2023-07-01 - Oprava střec...'!K30</f>
        <v>0</v>
      </c>
      <c r="AT95" s="80">
        <f>'2023-07-01 - Oprava střec...'!K31</f>
        <v>0</v>
      </c>
      <c r="AU95" s="80">
        <v>0</v>
      </c>
      <c r="AV95" s="80">
        <f t="shared" si="1"/>
        <v>0</v>
      </c>
      <c r="AW95" s="81">
        <f>'2023-07-01 - Oprava střec...'!T136</f>
        <v>0</v>
      </c>
      <c r="AX95" s="80">
        <f>'2023-07-01 - Oprava střec...'!K35</f>
        <v>0</v>
      </c>
      <c r="AY95" s="80">
        <f>'2023-07-01 - Oprava střec...'!K36</f>
        <v>0</v>
      </c>
      <c r="AZ95" s="80">
        <f>'2023-07-01 - Oprava střec...'!K37</f>
        <v>0</v>
      </c>
      <c r="BA95" s="80">
        <f>'2023-07-01 - Oprava střec...'!K38</f>
        <v>0</v>
      </c>
      <c r="BB95" s="80">
        <f>'2023-07-01 - Oprava střec...'!F35</f>
        <v>0</v>
      </c>
      <c r="BC95" s="80">
        <f>'2023-07-01 - Oprava střec...'!F36</f>
        <v>0</v>
      </c>
      <c r="BD95" s="80">
        <f>'2023-07-01 - Oprava střec...'!F37</f>
        <v>0</v>
      </c>
      <c r="BE95" s="80">
        <f>'2023-07-01 - Oprava střec...'!F38</f>
        <v>0</v>
      </c>
      <c r="BF95" s="82">
        <f>'2023-07-01 - Oprava střec...'!F39</f>
        <v>0</v>
      </c>
      <c r="BT95" s="83" t="s">
        <v>87</v>
      </c>
      <c r="BV95" s="83" t="s">
        <v>81</v>
      </c>
      <c r="BW95" s="83" t="s">
        <v>88</v>
      </c>
      <c r="BX95" s="83" t="s">
        <v>6</v>
      </c>
      <c r="CL95" s="83" t="s">
        <v>1</v>
      </c>
      <c r="CM95" s="83" t="s">
        <v>89</v>
      </c>
    </row>
    <row r="96" spans="1:91" s="6" customFormat="1" ht="24.75" customHeight="1">
      <c r="A96" s="74" t="s">
        <v>83</v>
      </c>
      <c r="B96" s="75"/>
      <c r="C96" s="76"/>
      <c r="D96" s="349" t="s">
        <v>90</v>
      </c>
      <c r="E96" s="349"/>
      <c r="F96" s="349"/>
      <c r="G96" s="349"/>
      <c r="H96" s="349"/>
      <c r="I96" s="77"/>
      <c r="J96" s="349" t="s">
        <v>91</v>
      </c>
      <c r="K96" s="349"/>
      <c r="L96" s="349"/>
      <c r="M96" s="349"/>
      <c r="N96" s="349"/>
      <c r="O96" s="349"/>
      <c r="P96" s="349"/>
      <c r="Q96" s="349"/>
      <c r="R96" s="349"/>
      <c r="S96" s="349"/>
      <c r="T96" s="349"/>
      <c r="U96" s="349"/>
      <c r="V96" s="349"/>
      <c r="W96" s="349"/>
      <c r="X96" s="349"/>
      <c r="Y96" s="349"/>
      <c r="Z96" s="349"/>
      <c r="AA96" s="349"/>
      <c r="AB96" s="349"/>
      <c r="AC96" s="349"/>
      <c r="AD96" s="349"/>
      <c r="AE96" s="349"/>
      <c r="AF96" s="349"/>
      <c r="AG96" s="350">
        <f>'2023-07-03 - Oprava střec...'!K32</f>
        <v>0</v>
      </c>
      <c r="AH96" s="351"/>
      <c r="AI96" s="351"/>
      <c r="AJ96" s="351"/>
      <c r="AK96" s="351"/>
      <c r="AL96" s="351"/>
      <c r="AM96" s="351"/>
      <c r="AN96" s="350">
        <f t="shared" ref="AN96" si="2">SUM(AG96,AV96)</f>
        <v>0</v>
      </c>
      <c r="AO96" s="351"/>
      <c r="AP96" s="351"/>
      <c r="AQ96" s="78" t="s">
        <v>86</v>
      </c>
      <c r="AR96" s="75"/>
      <c r="AS96" s="79">
        <f>'2023-07-03 - Oprava střec...'!K30</f>
        <v>0</v>
      </c>
      <c r="AT96" s="80">
        <f>'2023-07-03 - Oprava střec...'!K31</f>
        <v>0</v>
      </c>
      <c r="AU96" s="80">
        <v>0</v>
      </c>
      <c r="AV96" s="80">
        <f t="shared" si="1"/>
        <v>0</v>
      </c>
      <c r="AW96" s="81">
        <f>'2023-07-03 - Oprava střec...'!T135</f>
        <v>0</v>
      </c>
      <c r="AX96" s="80">
        <f>'2023-07-03 - Oprava střec...'!K35</f>
        <v>0</v>
      </c>
      <c r="AY96" s="80">
        <f>'2023-07-03 - Oprava střec...'!K36</f>
        <v>0</v>
      </c>
      <c r="AZ96" s="80">
        <f>'2023-07-03 - Oprava střec...'!K37</f>
        <v>0</v>
      </c>
      <c r="BA96" s="80">
        <f>'2023-07-03 - Oprava střec...'!K38</f>
        <v>0</v>
      </c>
      <c r="BB96" s="80">
        <f>'2023-07-03 - Oprava střec...'!F35</f>
        <v>0</v>
      </c>
      <c r="BC96" s="80">
        <f>'2023-07-03 - Oprava střec...'!F36</f>
        <v>0</v>
      </c>
      <c r="BD96" s="80">
        <f>'2023-07-03 - Oprava střec...'!F37</f>
        <v>0</v>
      </c>
      <c r="BE96" s="80">
        <f>'2023-07-03 - Oprava střec...'!F38</f>
        <v>0</v>
      </c>
      <c r="BF96" s="82">
        <f>'2023-07-03 - Oprava střec...'!F39</f>
        <v>0</v>
      </c>
      <c r="BT96" s="83" t="s">
        <v>87</v>
      </c>
      <c r="BV96" s="83" t="s">
        <v>81</v>
      </c>
      <c r="BW96" s="83" t="s">
        <v>92</v>
      </c>
      <c r="BX96" s="83" t="s">
        <v>6</v>
      </c>
      <c r="CL96" s="83" t="s">
        <v>1</v>
      </c>
      <c r="CM96" s="83" t="s">
        <v>89</v>
      </c>
    </row>
    <row r="97" spans="1:91" s="6" customFormat="1" ht="24.75" customHeight="1">
      <c r="A97" s="74" t="s">
        <v>83</v>
      </c>
      <c r="B97" s="75"/>
      <c r="C97" s="76"/>
      <c r="D97" s="349" t="s">
        <v>93</v>
      </c>
      <c r="E97" s="349"/>
      <c r="F97" s="349"/>
      <c r="G97" s="349"/>
      <c r="H97" s="349"/>
      <c r="I97" s="77"/>
      <c r="J97" s="349" t="s">
        <v>1063</v>
      </c>
      <c r="K97" s="349"/>
      <c r="L97" s="349"/>
      <c r="M97" s="349"/>
      <c r="N97" s="349"/>
      <c r="O97" s="349"/>
      <c r="P97" s="349"/>
      <c r="Q97" s="349"/>
      <c r="R97" s="349"/>
      <c r="S97" s="349"/>
      <c r="T97" s="349"/>
      <c r="U97" s="349"/>
      <c r="V97" s="349"/>
      <c r="W97" s="349"/>
      <c r="X97" s="349"/>
      <c r="Y97" s="349"/>
      <c r="Z97" s="349"/>
      <c r="AA97" s="349"/>
      <c r="AB97" s="349"/>
      <c r="AC97" s="349"/>
      <c r="AD97" s="349"/>
      <c r="AE97" s="349"/>
      <c r="AF97" s="349"/>
      <c r="AG97" s="350">
        <f>'2023-06-06 - Oprava střec...'!K32</f>
        <v>0</v>
      </c>
      <c r="AH97" s="351"/>
      <c r="AI97" s="351"/>
      <c r="AJ97" s="351"/>
      <c r="AK97" s="351"/>
      <c r="AL97" s="351"/>
      <c r="AM97" s="351"/>
      <c r="AN97" s="350">
        <f t="shared" ref="AN97" si="3">SUM(AG97,AV97)</f>
        <v>0</v>
      </c>
      <c r="AO97" s="351"/>
      <c r="AP97" s="351"/>
      <c r="AQ97" s="78" t="s">
        <v>86</v>
      </c>
      <c r="AR97" s="75"/>
      <c r="AS97" s="84">
        <f>'2023-06-06 - Oprava střec...'!K30</f>
        <v>0</v>
      </c>
      <c r="AT97" s="85">
        <f>'2023-06-06 - Oprava střec...'!K31</f>
        <v>0</v>
      </c>
      <c r="AU97" s="85">
        <v>0</v>
      </c>
      <c r="AV97" s="85">
        <f t="shared" si="1"/>
        <v>0</v>
      </c>
      <c r="AW97" s="86">
        <f>'2023-06-06 - Oprava střec...'!T135</f>
        <v>0</v>
      </c>
      <c r="AX97" s="85">
        <f>'2023-06-06 - Oprava střec...'!K35</f>
        <v>0</v>
      </c>
      <c r="AY97" s="85">
        <f>'2023-06-06 - Oprava střec...'!K36</f>
        <v>0</v>
      </c>
      <c r="AZ97" s="85">
        <f>'2023-06-06 - Oprava střec...'!K37</f>
        <v>0</v>
      </c>
      <c r="BA97" s="85">
        <f>'2023-06-06 - Oprava střec...'!K38</f>
        <v>0</v>
      </c>
      <c r="BB97" s="85">
        <f>'2023-06-06 - Oprava střec...'!F35</f>
        <v>0</v>
      </c>
      <c r="BC97" s="85">
        <f>'2023-06-06 - Oprava střec...'!F36</f>
        <v>0</v>
      </c>
      <c r="BD97" s="85">
        <f>'2023-06-06 - Oprava střec...'!F37</f>
        <v>0</v>
      </c>
      <c r="BE97" s="85">
        <f>'2023-06-06 - Oprava střec...'!F38</f>
        <v>0</v>
      </c>
      <c r="BF97" s="87">
        <f>'2023-06-06 - Oprava střec...'!F39</f>
        <v>0</v>
      </c>
      <c r="BT97" s="83" t="s">
        <v>87</v>
      </c>
      <c r="BV97" s="83" t="s">
        <v>81</v>
      </c>
      <c r="BW97" s="83" t="s">
        <v>94</v>
      </c>
      <c r="BX97" s="83" t="s">
        <v>6</v>
      </c>
      <c r="CL97" s="83" t="s">
        <v>1</v>
      </c>
      <c r="CM97" s="83" t="s">
        <v>89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sheet="1" objects="1" scenarios="1"/>
  <mergeCells count="50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J5"/>
    <mergeCell ref="K6:AJ6"/>
    <mergeCell ref="E14:AJ14"/>
    <mergeCell ref="E23:AN23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85:AJ85"/>
    <mergeCell ref="AN96:AP96"/>
    <mergeCell ref="D96:H96"/>
    <mergeCell ref="J96:AF96"/>
    <mergeCell ref="AG96:AM96"/>
    <mergeCell ref="AN97:AP97"/>
    <mergeCell ref="AG97:AM97"/>
    <mergeCell ref="D97:H97"/>
    <mergeCell ref="J97:AF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2023-07-01 - Oprava střec...'!C2" display="/"/>
    <hyperlink ref="A96" location="'2023-07-03 - Oprava střec...'!C2" display="/"/>
    <hyperlink ref="A97" location="'2023-07-05 - Oprava střec...'!C2" display="/"/>
  </hyperlinks>
  <pageMargins left="0.39374999999999999" right="0.39374999999999999" top="0.39374999999999999" bottom="0.39374999999999999" header="0" footer="0"/>
  <pageSetup paperSize="9" scale="75" fitToHeight="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64"/>
  <sheetViews>
    <sheetView showGridLines="0" topLeftCell="A133" workbookViewId="0">
      <selection activeCell="I139" sqref="I13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T2" s="16" t="s">
        <v>88</v>
      </c>
      <c r="AZ2" s="88" t="s">
        <v>95</v>
      </c>
      <c r="BA2" s="88" t="s">
        <v>96</v>
      </c>
      <c r="BB2" s="88" t="s">
        <v>97</v>
      </c>
      <c r="BC2" s="88" t="s">
        <v>98</v>
      </c>
      <c r="BD2" s="88" t="s">
        <v>99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89</v>
      </c>
    </row>
    <row r="4" spans="2:56" ht="24.95" customHeight="1">
      <c r="B4" s="19"/>
      <c r="D4" s="20" t="s">
        <v>100</v>
      </c>
      <c r="M4" s="19"/>
      <c r="N4" s="89" t="s">
        <v>11</v>
      </c>
      <c r="AT4" s="16" t="s">
        <v>4</v>
      </c>
    </row>
    <row r="5" spans="2:56" ht="6.95" customHeight="1">
      <c r="B5" s="19"/>
      <c r="M5" s="19"/>
    </row>
    <row r="6" spans="2:56" ht="12" customHeight="1">
      <c r="B6" s="19"/>
      <c r="D6" s="26" t="s">
        <v>17</v>
      </c>
      <c r="M6" s="19"/>
    </row>
    <row r="7" spans="2:56" ht="16.5" customHeight="1">
      <c r="B7" s="19"/>
      <c r="E7" s="377" t="str">
        <f>'Rekapitulace stavby'!K6</f>
        <v>Oprava střech areál nemocnice Voldušská, Rokycany</v>
      </c>
      <c r="F7" s="378"/>
      <c r="G7" s="378"/>
      <c r="H7" s="378"/>
      <c r="M7" s="19"/>
    </row>
    <row r="8" spans="2:56" s="1" customFormat="1" ht="12" customHeight="1">
      <c r="B8" s="31"/>
      <c r="D8" s="26" t="s">
        <v>101</v>
      </c>
      <c r="M8" s="31"/>
    </row>
    <row r="9" spans="2:56" s="1" customFormat="1" ht="30" customHeight="1">
      <c r="B9" s="31"/>
      <c r="E9" s="357" t="s">
        <v>102</v>
      </c>
      <c r="F9" s="376"/>
      <c r="G9" s="376"/>
      <c r="H9" s="376"/>
      <c r="M9" s="31"/>
    </row>
    <row r="10" spans="2:56" s="1" customFormat="1">
      <c r="B10" s="31"/>
      <c r="M10" s="31"/>
    </row>
    <row r="11" spans="2:56" s="1" customFormat="1" ht="12" customHeight="1">
      <c r="B11" s="31"/>
      <c r="D11" s="26" t="s">
        <v>19</v>
      </c>
      <c r="F11" s="24" t="s">
        <v>1</v>
      </c>
      <c r="I11" s="26" t="s">
        <v>20</v>
      </c>
      <c r="J11" s="24" t="s">
        <v>1</v>
      </c>
      <c r="M11" s="31"/>
    </row>
    <row r="12" spans="2:56" s="1" customFormat="1" ht="12" customHeight="1">
      <c r="B12" s="31"/>
      <c r="D12" s="26" t="s">
        <v>21</v>
      </c>
      <c r="F12" s="24" t="s">
        <v>22</v>
      </c>
      <c r="I12" s="26" t="s">
        <v>23</v>
      </c>
      <c r="J12" s="51" t="str">
        <f>'Rekapitulace stavby'!AN8</f>
        <v>15. 6. 2023</v>
      </c>
      <c r="M12" s="31"/>
    </row>
    <row r="13" spans="2:56" s="1" customFormat="1" ht="10.9" customHeight="1">
      <c r="B13" s="31"/>
      <c r="M13" s="31"/>
    </row>
    <row r="14" spans="2:5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M14" s="31"/>
    </row>
    <row r="15" spans="2:5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28</v>
      </c>
      <c r="J15" s="24" t="str">
        <f>IF('Rekapitulace stavby'!AN11="","",'Rekapitulace stavby'!AN11)</f>
        <v/>
      </c>
      <c r="M15" s="31"/>
    </row>
    <row r="16" spans="2:56" s="1" customFormat="1" ht="6.95" customHeight="1">
      <c r="B16" s="31"/>
      <c r="M16" s="31"/>
    </row>
    <row r="17" spans="2:13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M17" s="31"/>
    </row>
    <row r="18" spans="2:13" s="1" customFormat="1" ht="18" customHeight="1">
      <c r="B18" s="31"/>
      <c r="E18" s="379" t="str">
        <f>'Rekapitulace stavby'!E14</f>
        <v>Vyplň údaj</v>
      </c>
      <c r="F18" s="371"/>
      <c r="G18" s="371"/>
      <c r="H18" s="371"/>
      <c r="I18" s="26" t="s">
        <v>28</v>
      </c>
      <c r="J18" s="27" t="str">
        <f>'Rekapitulace stavby'!AN14</f>
        <v>Vyplň údaj</v>
      </c>
      <c r="M18" s="31"/>
    </row>
    <row r="19" spans="2:13" s="1" customFormat="1" ht="6.95" customHeight="1">
      <c r="B19" s="31"/>
      <c r="M19" s="31"/>
    </row>
    <row r="20" spans="2:13" s="1" customFormat="1" ht="12" customHeight="1">
      <c r="B20" s="31"/>
      <c r="D20" s="26" t="s">
        <v>31</v>
      </c>
      <c r="I20" s="26" t="s">
        <v>26</v>
      </c>
      <c r="J20" s="24" t="s">
        <v>32</v>
      </c>
      <c r="M20" s="31"/>
    </row>
    <row r="21" spans="2:13" s="1" customFormat="1" ht="18" customHeight="1">
      <c r="B21" s="31"/>
      <c r="E21" s="24" t="s">
        <v>33</v>
      </c>
      <c r="I21" s="26" t="s">
        <v>28</v>
      </c>
      <c r="J21" s="24" t="s">
        <v>1</v>
      </c>
      <c r="M21" s="31"/>
    </row>
    <row r="22" spans="2:13" s="1" customFormat="1" ht="6.95" customHeight="1">
      <c r="B22" s="31"/>
      <c r="M22" s="31"/>
    </row>
    <row r="23" spans="2:13" s="1" customFormat="1" ht="12" customHeight="1">
      <c r="B23" s="31"/>
      <c r="D23" s="26" t="s">
        <v>34</v>
      </c>
      <c r="I23" s="26" t="s">
        <v>26</v>
      </c>
      <c r="J23" s="24" t="s">
        <v>1</v>
      </c>
      <c r="M23" s="31"/>
    </row>
    <row r="24" spans="2:13" s="1" customFormat="1" ht="18" customHeight="1">
      <c r="B24" s="31"/>
      <c r="E24" s="24" t="s">
        <v>35</v>
      </c>
      <c r="I24" s="26" t="s">
        <v>28</v>
      </c>
      <c r="J24" s="24" t="s">
        <v>1</v>
      </c>
      <c r="M24" s="31"/>
    </row>
    <row r="25" spans="2:13" s="1" customFormat="1" ht="6.95" customHeight="1">
      <c r="B25" s="31"/>
      <c r="M25" s="31"/>
    </row>
    <row r="26" spans="2:13" s="1" customFormat="1" ht="12" customHeight="1">
      <c r="B26" s="31"/>
      <c r="D26" s="26" t="s">
        <v>36</v>
      </c>
      <c r="M26" s="31"/>
    </row>
    <row r="27" spans="2:13" s="7" customFormat="1" ht="16.5" customHeight="1">
      <c r="B27" s="90"/>
      <c r="E27" s="375" t="s">
        <v>1</v>
      </c>
      <c r="F27" s="375"/>
      <c r="G27" s="375"/>
      <c r="H27" s="375"/>
      <c r="M27" s="90"/>
    </row>
    <row r="28" spans="2:13" s="1" customFormat="1" ht="6.95" customHeight="1">
      <c r="B28" s="31"/>
      <c r="M28" s="31"/>
    </row>
    <row r="29" spans="2:13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52"/>
      <c r="M29" s="31"/>
    </row>
    <row r="30" spans="2:13" s="1" customFormat="1" ht="12.75">
      <c r="B30" s="31"/>
      <c r="E30" s="26" t="s">
        <v>103</v>
      </c>
      <c r="K30" s="91">
        <f>I96</f>
        <v>0</v>
      </c>
      <c r="M30" s="31"/>
    </row>
    <row r="31" spans="2:13" s="1" customFormat="1" ht="12.75">
      <c r="B31" s="31"/>
      <c r="E31" s="26" t="s">
        <v>104</v>
      </c>
      <c r="K31" s="91">
        <f>J96</f>
        <v>0</v>
      </c>
      <c r="M31" s="31"/>
    </row>
    <row r="32" spans="2:13" s="1" customFormat="1" ht="25.35" customHeight="1">
      <c r="B32" s="31"/>
      <c r="D32" s="92" t="s">
        <v>37</v>
      </c>
      <c r="K32" s="65">
        <f>ROUND(K136, 2)</f>
        <v>0</v>
      </c>
      <c r="M32" s="31"/>
    </row>
    <row r="33" spans="2:13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52"/>
      <c r="M33" s="31"/>
    </row>
    <row r="34" spans="2:13" s="1" customFormat="1" ht="14.45" customHeight="1">
      <c r="B34" s="31"/>
      <c r="F34" s="34" t="s">
        <v>39</v>
      </c>
      <c r="I34" s="34" t="s">
        <v>38</v>
      </c>
      <c r="K34" s="34" t="s">
        <v>40</v>
      </c>
      <c r="M34" s="31"/>
    </row>
    <row r="35" spans="2:13" s="1" customFormat="1" ht="14.45" customHeight="1">
      <c r="B35" s="31"/>
      <c r="D35" s="54" t="s">
        <v>41</v>
      </c>
      <c r="E35" s="26" t="s">
        <v>42</v>
      </c>
      <c r="F35" s="91">
        <f>ROUND((ROUND((SUM(BE136:BE457)),  2) + SUM(BE459:BE463)), 2)</f>
        <v>0</v>
      </c>
      <c r="I35" s="93">
        <v>0.21</v>
      </c>
      <c r="K35" s="91">
        <f>ROUND((ROUND(((SUM(BE136:BE457))*I35),  2) + (SUM(BE459:BE463)*I35)), 2)</f>
        <v>0</v>
      </c>
      <c r="M35" s="31"/>
    </row>
    <row r="36" spans="2:13" s="1" customFormat="1" ht="14.45" customHeight="1">
      <c r="B36" s="31"/>
      <c r="E36" s="26" t="s">
        <v>43</v>
      </c>
      <c r="F36" s="91">
        <f>ROUND((ROUND((SUM(BF136:BF457)),  2) + SUM(BF459:BF463)), 2)</f>
        <v>0</v>
      </c>
      <c r="I36" s="93">
        <v>0.15</v>
      </c>
      <c r="K36" s="91">
        <f>ROUND((ROUND(((SUM(BF136:BF457))*I36),  2) + (SUM(BF459:BF463)*I36)), 2)</f>
        <v>0</v>
      </c>
      <c r="M36" s="31"/>
    </row>
    <row r="37" spans="2:13" s="1" customFormat="1" ht="14.45" hidden="1" customHeight="1">
      <c r="B37" s="31"/>
      <c r="E37" s="26" t="s">
        <v>44</v>
      </c>
      <c r="F37" s="91">
        <f>ROUND((ROUND((SUM(BG136:BG457)),  2) + SUM(BG459:BG463)), 2)</f>
        <v>0</v>
      </c>
      <c r="I37" s="93">
        <v>0.21</v>
      </c>
      <c r="K37" s="91">
        <f>0</f>
        <v>0</v>
      </c>
      <c r="M37" s="31"/>
    </row>
    <row r="38" spans="2:13" s="1" customFormat="1" ht="14.45" hidden="1" customHeight="1">
      <c r="B38" s="31"/>
      <c r="E38" s="26" t="s">
        <v>45</v>
      </c>
      <c r="F38" s="91">
        <f>ROUND((ROUND((SUM(BH136:BH457)),  2) + SUM(BH459:BH463)), 2)</f>
        <v>0</v>
      </c>
      <c r="I38" s="93">
        <v>0.15</v>
      </c>
      <c r="K38" s="91">
        <f>0</f>
        <v>0</v>
      </c>
      <c r="M38" s="31"/>
    </row>
    <row r="39" spans="2:13" s="1" customFormat="1" ht="14.45" hidden="1" customHeight="1">
      <c r="B39" s="31"/>
      <c r="E39" s="26" t="s">
        <v>46</v>
      </c>
      <c r="F39" s="91">
        <f>ROUND((ROUND((SUM(BI136:BI457)),  2) + SUM(BI459:BI463)), 2)</f>
        <v>0</v>
      </c>
      <c r="I39" s="93">
        <v>0</v>
      </c>
      <c r="K39" s="91">
        <f>0</f>
        <v>0</v>
      </c>
      <c r="M39" s="31"/>
    </row>
    <row r="40" spans="2:13" s="1" customFormat="1" ht="6.95" customHeight="1">
      <c r="B40" s="31"/>
      <c r="M40" s="31"/>
    </row>
    <row r="41" spans="2:13" s="1" customFormat="1" ht="25.35" customHeight="1">
      <c r="B41" s="31"/>
      <c r="C41" s="94"/>
      <c r="D41" s="95" t="s">
        <v>47</v>
      </c>
      <c r="E41" s="56"/>
      <c r="F41" s="56"/>
      <c r="G41" s="96" t="s">
        <v>48</v>
      </c>
      <c r="H41" s="97" t="s">
        <v>49</v>
      </c>
      <c r="I41" s="56"/>
      <c r="J41" s="56"/>
      <c r="K41" s="98">
        <f>SUM(K32:K39)</f>
        <v>0</v>
      </c>
      <c r="L41" s="99"/>
      <c r="M41" s="31"/>
    </row>
    <row r="42" spans="2:13" s="1" customFormat="1" ht="14.45" customHeight="1">
      <c r="B42" s="31"/>
      <c r="M42" s="31"/>
    </row>
    <row r="43" spans="2:13" ht="14.45" customHeight="1">
      <c r="B43" s="19"/>
      <c r="M43" s="19"/>
    </row>
    <row r="44" spans="2:13" ht="14.45" customHeight="1">
      <c r="B44" s="19"/>
      <c r="M44" s="19"/>
    </row>
    <row r="45" spans="2:13" ht="14.45" customHeight="1">
      <c r="B45" s="19"/>
      <c r="M45" s="19"/>
    </row>
    <row r="46" spans="2:13" ht="14.45" customHeight="1">
      <c r="B46" s="19"/>
      <c r="M46" s="19"/>
    </row>
    <row r="47" spans="2:13" ht="14.45" customHeight="1">
      <c r="B47" s="19"/>
      <c r="M47" s="19"/>
    </row>
    <row r="48" spans="2:13" ht="14.45" customHeight="1">
      <c r="B48" s="19"/>
      <c r="M48" s="19"/>
    </row>
    <row r="49" spans="2:13" ht="14.45" customHeight="1">
      <c r="B49" s="19"/>
      <c r="M49" s="19"/>
    </row>
    <row r="50" spans="2:13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41"/>
      <c r="M50" s="31"/>
    </row>
    <row r="51" spans="2:13">
      <c r="B51" s="19"/>
      <c r="M51" s="19"/>
    </row>
    <row r="52" spans="2:13">
      <c r="B52" s="19"/>
      <c r="M52" s="19"/>
    </row>
    <row r="53" spans="2:13">
      <c r="B53" s="19"/>
      <c r="M53" s="19"/>
    </row>
    <row r="54" spans="2:13">
      <c r="B54" s="19"/>
      <c r="M54" s="19"/>
    </row>
    <row r="55" spans="2:13">
      <c r="B55" s="19"/>
      <c r="M55" s="19"/>
    </row>
    <row r="56" spans="2:13">
      <c r="B56" s="19"/>
      <c r="M56" s="19"/>
    </row>
    <row r="57" spans="2:13">
      <c r="B57" s="19"/>
      <c r="M57" s="19"/>
    </row>
    <row r="58" spans="2:13">
      <c r="B58" s="19"/>
      <c r="M58" s="19"/>
    </row>
    <row r="59" spans="2:13">
      <c r="B59" s="19"/>
      <c r="M59" s="19"/>
    </row>
    <row r="60" spans="2:13">
      <c r="B60" s="19"/>
      <c r="M60" s="19"/>
    </row>
    <row r="61" spans="2:13" s="1" customFormat="1" ht="12.75">
      <c r="B61" s="31"/>
      <c r="D61" s="42" t="s">
        <v>52</v>
      </c>
      <c r="E61" s="33"/>
      <c r="F61" s="100" t="s">
        <v>53</v>
      </c>
      <c r="G61" s="42" t="s">
        <v>52</v>
      </c>
      <c r="H61" s="33"/>
      <c r="I61" s="33"/>
      <c r="J61" s="101" t="s">
        <v>53</v>
      </c>
      <c r="K61" s="33"/>
      <c r="L61" s="33"/>
      <c r="M61" s="31"/>
    </row>
    <row r="62" spans="2:13">
      <c r="B62" s="19"/>
      <c r="M62" s="19"/>
    </row>
    <row r="63" spans="2:13">
      <c r="B63" s="19"/>
      <c r="M63" s="19"/>
    </row>
    <row r="64" spans="2:13">
      <c r="B64" s="19"/>
      <c r="M64" s="19"/>
    </row>
    <row r="65" spans="2:13" s="1" customFormat="1" ht="12.75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41"/>
      <c r="M65" s="31"/>
    </row>
    <row r="66" spans="2:13">
      <c r="B66" s="19"/>
      <c r="M66" s="19"/>
    </row>
    <row r="67" spans="2:13">
      <c r="B67" s="19"/>
      <c r="M67" s="19"/>
    </row>
    <row r="68" spans="2:13">
      <c r="B68" s="19"/>
      <c r="M68" s="19"/>
    </row>
    <row r="69" spans="2:13">
      <c r="B69" s="19"/>
      <c r="M69" s="19"/>
    </row>
    <row r="70" spans="2:13">
      <c r="B70" s="19"/>
      <c r="M70" s="19"/>
    </row>
    <row r="71" spans="2:13">
      <c r="B71" s="19"/>
      <c r="M71" s="19"/>
    </row>
    <row r="72" spans="2:13">
      <c r="B72" s="19"/>
      <c r="M72" s="19"/>
    </row>
    <row r="73" spans="2:13">
      <c r="B73" s="19"/>
      <c r="M73" s="19"/>
    </row>
    <row r="74" spans="2:13">
      <c r="B74" s="19"/>
      <c r="M74" s="19"/>
    </row>
    <row r="75" spans="2:13">
      <c r="B75" s="19"/>
      <c r="M75" s="19"/>
    </row>
    <row r="76" spans="2:13" s="1" customFormat="1" ht="12.75">
      <c r="B76" s="31"/>
      <c r="D76" s="42" t="s">
        <v>52</v>
      </c>
      <c r="E76" s="33"/>
      <c r="F76" s="100" t="s">
        <v>53</v>
      </c>
      <c r="G76" s="42" t="s">
        <v>52</v>
      </c>
      <c r="H76" s="33"/>
      <c r="I76" s="33"/>
      <c r="J76" s="101" t="s">
        <v>53</v>
      </c>
      <c r="K76" s="33"/>
      <c r="L76" s="33"/>
      <c r="M76" s="31"/>
    </row>
    <row r="77" spans="2:13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1"/>
    </row>
    <row r="82" spans="2:47" s="1" customFormat="1" ht="24.95" customHeight="1">
      <c r="B82" s="31"/>
      <c r="C82" s="20" t="s">
        <v>105</v>
      </c>
      <c r="M82" s="31"/>
    </row>
    <row r="83" spans="2:47" s="1" customFormat="1" ht="6.95" customHeight="1">
      <c r="B83" s="31"/>
      <c r="M83" s="31"/>
    </row>
    <row r="84" spans="2:47" s="1" customFormat="1" ht="12" customHeight="1">
      <c r="B84" s="31"/>
      <c r="C84" s="26" t="s">
        <v>17</v>
      </c>
      <c r="M84" s="31"/>
    </row>
    <row r="85" spans="2:47" s="1" customFormat="1" ht="16.5" customHeight="1">
      <c r="B85" s="31"/>
      <c r="E85" s="377" t="str">
        <f>E7</f>
        <v>Oprava střech areál nemocnice Voldušská, Rokycany</v>
      </c>
      <c r="F85" s="378"/>
      <c r="G85" s="378"/>
      <c r="H85" s="378"/>
      <c r="M85" s="31"/>
    </row>
    <row r="86" spans="2:47" s="1" customFormat="1" ht="12" customHeight="1">
      <c r="B86" s="31"/>
      <c r="C86" s="26" t="s">
        <v>101</v>
      </c>
      <c r="M86" s="31"/>
    </row>
    <row r="87" spans="2:47" s="1" customFormat="1" ht="30" customHeight="1">
      <c r="B87" s="31"/>
      <c r="E87" s="357" t="str">
        <f>E9</f>
        <v>2023-07-01 - Oprava střech areál nemocnice Voldušská - OBJEKT SO01</v>
      </c>
      <c r="F87" s="376"/>
      <c r="G87" s="376"/>
      <c r="H87" s="376"/>
      <c r="M87" s="31"/>
    </row>
    <row r="88" spans="2:47" s="1" customFormat="1" ht="6.95" customHeight="1">
      <c r="B88" s="31"/>
      <c r="M88" s="31"/>
    </row>
    <row r="89" spans="2:47" s="1" customFormat="1" ht="12" customHeight="1">
      <c r="B89" s="31"/>
      <c r="C89" s="26" t="s">
        <v>21</v>
      </c>
      <c r="F89" s="24" t="str">
        <f>F12</f>
        <v>Rokycany</v>
      </c>
      <c r="I89" s="26" t="s">
        <v>23</v>
      </c>
      <c r="J89" s="51" t="str">
        <f>IF(J12="","",J12)</f>
        <v>15. 6. 2023</v>
      </c>
      <c r="M89" s="31"/>
    </row>
    <row r="90" spans="2:47" s="1" customFormat="1" ht="6.95" customHeight="1">
      <c r="B90" s="31"/>
      <c r="M90" s="31"/>
    </row>
    <row r="91" spans="2:47" s="1" customFormat="1" ht="15.2" customHeight="1">
      <c r="B91" s="31"/>
      <c r="C91" s="26" t="s">
        <v>25</v>
      </c>
      <c r="F91" s="24" t="str">
        <f>E15</f>
        <v xml:space="preserve"> </v>
      </c>
      <c r="I91" s="26" t="s">
        <v>31</v>
      </c>
      <c r="J91" s="29" t="str">
        <f>E21</f>
        <v>DEKPROJEKT s.r.o.</v>
      </c>
      <c r="M91" s="31"/>
    </row>
    <row r="92" spans="2:47" s="1" customFormat="1" ht="25.7" customHeight="1">
      <c r="B92" s="31"/>
      <c r="C92" s="26" t="s">
        <v>29</v>
      </c>
      <c r="F92" s="24" t="str">
        <f>IF(E18="","",E18)</f>
        <v>Vyplň údaj</v>
      </c>
      <c r="I92" s="26" t="s">
        <v>34</v>
      </c>
      <c r="J92" s="29" t="str">
        <f>E24</f>
        <v>Ing. Kateřina Petlíková, Ph.D.</v>
      </c>
      <c r="M92" s="31"/>
    </row>
    <row r="93" spans="2:47" s="1" customFormat="1" ht="10.35" customHeight="1">
      <c r="B93" s="31"/>
      <c r="M93" s="31"/>
    </row>
    <row r="94" spans="2:47" s="1" customFormat="1" ht="29.25" customHeight="1">
      <c r="B94" s="31"/>
      <c r="C94" s="102" t="s">
        <v>106</v>
      </c>
      <c r="D94" s="94"/>
      <c r="E94" s="94"/>
      <c r="F94" s="94"/>
      <c r="G94" s="94"/>
      <c r="H94" s="94"/>
      <c r="I94" s="103" t="s">
        <v>107</v>
      </c>
      <c r="J94" s="103" t="s">
        <v>108</v>
      </c>
      <c r="K94" s="103" t="s">
        <v>109</v>
      </c>
      <c r="L94" s="94"/>
      <c r="M94" s="31"/>
    </row>
    <row r="95" spans="2:47" s="1" customFormat="1" ht="10.35" customHeight="1">
      <c r="B95" s="31"/>
      <c r="M95" s="31"/>
    </row>
    <row r="96" spans="2:47" s="1" customFormat="1" ht="22.9" customHeight="1">
      <c r="B96" s="31"/>
      <c r="C96" s="104" t="s">
        <v>110</v>
      </c>
      <c r="I96" s="65">
        <f t="shared" ref="I96:J98" si="0">Q136</f>
        <v>0</v>
      </c>
      <c r="J96" s="65">
        <f t="shared" si="0"/>
        <v>0</v>
      </c>
      <c r="K96" s="65">
        <f>K136</f>
        <v>0</v>
      </c>
      <c r="M96" s="31"/>
      <c r="AU96" s="16" t="s">
        <v>111</v>
      </c>
    </row>
    <row r="97" spans="2:13" s="8" customFormat="1" ht="24.95" customHeight="1">
      <c r="B97" s="105"/>
      <c r="D97" s="106" t="s">
        <v>112</v>
      </c>
      <c r="E97" s="107"/>
      <c r="F97" s="107"/>
      <c r="G97" s="107"/>
      <c r="H97" s="107"/>
      <c r="I97" s="108">
        <f t="shared" si="0"/>
        <v>0</v>
      </c>
      <c r="J97" s="108">
        <f t="shared" si="0"/>
        <v>0</v>
      </c>
      <c r="K97" s="108">
        <f>K137</f>
        <v>0</v>
      </c>
      <c r="M97" s="105"/>
    </row>
    <row r="98" spans="2:13" s="9" customFormat="1" ht="19.899999999999999" customHeight="1">
      <c r="B98" s="109"/>
      <c r="D98" s="110" t="s">
        <v>113</v>
      </c>
      <c r="E98" s="111"/>
      <c r="F98" s="111"/>
      <c r="G98" s="111"/>
      <c r="H98" s="111"/>
      <c r="I98" s="112">
        <f t="shared" si="0"/>
        <v>0</v>
      </c>
      <c r="J98" s="112">
        <f t="shared" si="0"/>
        <v>0</v>
      </c>
      <c r="K98" s="112">
        <f>K138</f>
        <v>0</v>
      </c>
      <c r="M98" s="109"/>
    </row>
    <row r="99" spans="2:13" s="9" customFormat="1" ht="19.899999999999999" customHeight="1">
      <c r="B99" s="109"/>
      <c r="D99" s="110" t="s">
        <v>114</v>
      </c>
      <c r="E99" s="111"/>
      <c r="F99" s="111"/>
      <c r="G99" s="111"/>
      <c r="H99" s="111"/>
      <c r="I99" s="112">
        <f>Q160</f>
        <v>0</v>
      </c>
      <c r="J99" s="112">
        <f>R160</f>
        <v>0</v>
      </c>
      <c r="K99" s="112">
        <f>K160</f>
        <v>0</v>
      </c>
      <c r="M99" s="109"/>
    </row>
    <row r="100" spans="2:13" s="9" customFormat="1" ht="19.899999999999999" customHeight="1">
      <c r="B100" s="109"/>
      <c r="D100" s="110" t="s">
        <v>115</v>
      </c>
      <c r="E100" s="111"/>
      <c r="F100" s="111"/>
      <c r="G100" s="111"/>
      <c r="H100" s="111"/>
      <c r="I100" s="112">
        <f>Q171</f>
        <v>0</v>
      </c>
      <c r="J100" s="112">
        <f>R171</f>
        <v>0</v>
      </c>
      <c r="K100" s="112">
        <f>K171</f>
        <v>0</v>
      </c>
      <c r="M100" s="109"/>
    </row>
    <row r="101" spans="2:13" s="8" customFormat="1" ht="24.95" customHeight="1">
      <c r="B101" s="105"/>
      <c r="D101" s="106" t="s">
        <v>116</v>
      </c>
      <c r="E101" s="107"/>
      <c r="F101" s="107"/>
      <c r="G101" s="107"/>
      <c r="H101" s="107"/>
      <c r="I101" s="108">
        <f>Q173</f>
        <v>0</v>
      </c>
      <c r="J101" s="108">
        <f>R173</f>
        <v>0</v>
      </c>
      <c r="K101" s="108">
        <f>K173</f>
        <v>0</v>
      </c>
      <c r="M101" s="105"/>
    </row>
    <row r="102" spans="2:13" s="9" customFormat="1" ht="19.899999999999999" customHeight="1">
      <c r="B102" s="109"/>
      <c r="D102" s="110" t="s">
        <v>117</v>
      </c>
      <c r="E102" s="111"/>
      <c r="F102" s="111"/>
      <c r="G102" s="111"/>
      <c r="H102" s="111"/>
      <c r="I102" s="112">
        <f>Q174</f>
        <v>0</v>
      </c>
      <c r="J102" s="112">
        <f>R174</f>
        <v>0</v>
      </c>
      <c r="K102" s="112">
        <f>K174</f>
        <v>0</v>
      </c>
      <c r="M102" s="109"/>
    </row>
    <row r="103" spans="2:13" s="9" customFormat="1" ht="19.899999999999999" customHeight="1">
      <c r="B103" s="109"/>
      <c r="D103" s="110" t="s">
        <v>118</v>
      </c>
      <c r="E103" s="111"/>
      <c r="F103" s="111"/>
      <c r="G103" s="111"/>
      <c r="H103" s="111"/>
      <c r="I103" s="112">
        <f>Q246</f>
        <v>0</v>
      </c>
      <c r="J103" s="112">
        <f>R246</f>
        <v>0</v>
      </c>
      <c r="K103" s="112">
        <f>K246</f>
        <v>0</v>
      </c>
      <c r="M103" s="109"/>
    </row>
    <row r="104" spans="2:13" s="9" customFormat="1" ht="19.899999999999999" customHeight="1">
      <c r="B104" s="109"/>
      <c r="D104" s="110" t="s">
        <v>119</v>
      </c>
      <c r="E104" s="111"/>
      <c r="F104" s="111"/>
      <c r="G104" s="111"/>
      <c r="H104" s="111"/>
      <c r="I104" s="112">
        <f>Q285</f>
        <v>0</v>
      </c>
      <c r="J104" s="112">
        <f>R285</f>
        <v>0</v>
      </c>
      <c r="K104" s="112">
        <f>K285</f>
        <v>0</v>
      </c>
      <c r="M104" s="109"/>
    </row>
    <row r="105" spans="2:13" s="9" customFormat="1" ht="19.899999999999999" customHeight="1">
      <c r="B105" s="109"/>
      <c r="D105" s="110" t="s">
        <v>120</v>
      </c>
      <c r="E105" s="111"/>
      <c r="F105" s="111"/>
      <c r="G105" s="111"/>
      <c r="H105" s="111"/>
      <c r="I105" s="112">
        <f>Q299</f>
        <v>0</v>
      </c>
      <c r="J105" s="112">
        <f>R299</f>
        <v>0</v>
      </c>
      <c r="K105" s="112">
        <f>K299</f>
        <v>0</v>
      </c>
      <c r="M105" s="109"/>
    </row>
    <row r="106" spans="2:13" s="9" customFormat="1" ht="19.899999999999999" customHeight="1">
      <c r="B106" s="109"/>
      <c r="D106" s="110" t="s">
        <v>121</v>
      </c>
      <c r="E106" s="111"/>
      <c r="F106" s="111"/>
      <c r="G106" s="111"/>
      <c r="H106" s="111"/>
      <c r="I106" s="112">
        <f>Q301</f>
        <v>0</v>
      </c>
      <c r="J106" s="112">
        <f>R301</f>
        <v>0</v>
      </c>
      <c r="K106" s="112">
        <f>K301</f>
        <v>0</v>
      </c>
      <c r="M106" s="109"/>
    </row>
    <row r="107" spans="2:13" s="9" customFormat="1" ht="19.899999999999999" customHeight="1">
      <c r="B107" s="109"/>
      <c r="D107" s="110" t="s">
        <v>122</v>
      </c>
      <c r="E107" s="111"/>
      <c r="F107" s="111"/>
      <c r="G107" s="111"/>
      <c r="H107" s="111"/>
      <c r="I107" s="112">
        <f>Q342</f>
        <v>0</v>
      </c>
      <c r="J107" s="112">
        <f>R342</f>
        <v>0</v>
      </c>
      <c r="K107" s="112">
        <f>K342</f>
        <v>0</v>
      </c>
      <c r="M107" s="109"/>
    </row>
    <row r="108" spans="2:13" s="9" customFormat="1" ht="19.899999999999999" customHeight="1">
      <c r="B108" s="109"/>
      <c r="D108" s="110" t="s">
        <v>123</v>
      </c>
      <c r="E108" s="111"/>
      <c r="F108" s="111"/>
      <c r="G108" s="111"/>
      <c r="H108" s="111"/>
      <c r="I108" s="112">
        <f>Q359</f>
        <v>0</v>
      </c>
      <c r="J108" s="112">
        <f>R359</f>
        <v>0</v>
      </c>
      <c r="K108" s="112">
        <f>K359</f>
        <v>0</v>
      </c>
      <c r="M108" s="109"/>
    </row>
    <row r="109" spans="2:13" s="9" customFormat="1" ht="19.899999999999999" customHeight="1">
      <c r="B109" s="109"/>
      <c r="D109" s="110" t="s">
        <v>124</v>
      </c>
      <c r="E109" s="111"/>
      <c r="F109" s="111"/>
      <c r="G109" s="111"/>
      <c r="H109" s="111"/>
      <c r="I109" s="112">
        <f>Q421</f>
        <v>0</v>
      </c>
      <c r="J109" s="112">
        <f>R421</f>
        <v>0</v>
      </c>
      <c r="K109" s="112">
        <f>K421</f>
        <v>0</v>
      </c>
      <c r="M109" s="109"/>
    </row>
    <row r="110" spans="2:13" s="9" customFormat="1" ht="19.899999999999999" customHeight="1">
      <c r="B110" s="109"/>
      <c r="D110" s="110" t="s">
        <v>125</v>
      </c>
      <c r="E110" s="111"/>
      <c r="F110" s="111"/>
      <c r="G110" s="111"/>
      <c r="H110" s="111"/>
      <c r="I110" s="112">
        <f>Q444</f>
        <v>0</v>
      </c>
      <c r="J110" s="112">
        <f>R444</f>
        <v>0</v>
      </c>
      <c r="K110" s="112">
        <f>K444</f>
        <v>0</v>
      </c>
      <c r="M110" s="109"/>
    </row>
    <row r="111" spans="2:13" s="9" customFormat="1" ht="19.899999999999999" customHeight="1">
      <c r="B111" s="109"/>
      <c r="D111" s="110" t="s">
        <v>126</v>
      </c>
      <c r="E111" s="111"/>
      <c r="F111" s="111"/>
      <c r="G111" s="111"/>
      <c r="H111" s="111"/>
      <c r="I111" s="112">
        <f>Q447</f>
        <v>0</v>
      </c>
      <c r="J111" s="112">
        <f>R447</f>
        <v>0</v>
      </c>
      <c r="K111" s="112">
        <f>K447</f>
        <v>0</v>
      </c>
      <c r="M111" s="109"/>
    </row>
    <row r="112" spans="2:13" s="8" customFormat="1" ht="24.95" customHeight="1">
      <c r="B112" s="105"/>
      <c r="D112" s="106" t="s">
        <v>127</v>
      </c>
      <c r="E112" s="107"/>
      <c r="F112" s="107"/>
      <c r="G112" s="107"/>
      <c r="H112" s="107"/>
      <c r="I112" s="108">
        <f>Q449</f>
        <v>0</v>
      </c>
      <c r="J112" s="108">
        <f>R449</f>
        <v>0</v>
      </c>
      <c r="K112" s="108">
        <f>K449</f>
        <v>0</v>
      </c>
      <c r="M112" s="105"/>
    </row>
    <row r="113" spans="2:13" s="9" customFormat="1" ht="19.899999999999999" customHeight="1">
      <c r="B113" s="109"/>
      <c r="D113" s="110" t="s">
        <v>128</v>
      </c>
      <c r="E113" s="111"/>
      <c r="F113" s="111"/>
      <c r="G113" s="111"/>
      <c r="H113" s="111"/>
      <c r="I113" s="112">
        <f>Q450</f>
        <v>0</v>
      </c>
      <c r="J113" s="112">
        <f>R450</f>
        <v>0</v>
      </c>
      <c r="K113" s="112">
        <f>K450</f>
        <v>0</v>
      </c>
      <c r="M113" s="109"/>
    </row>
    <row r="114" spans="2:13" s="9" customFormat="1" ht="19.899999999999999" customHeight="1">
      <c r="B114" s="109"/>
      <c r="D114" s="110" t="s">
        <v>129</v>
      </c>
      <c r="E114" s="111"/>
      <c r="F114" s="111"/>
      <c r="G114" s="111"/>
      <c r="H114" s="111"/>
      <c r="I114" s="112">
        <f>Q454</f>
        <v>0</v>
      </c>
      <c r="J114" s="112">
        <f>R454</f>
        <v>0</v>
      </c>
      <c r="K114" s="112">
        <f>K454</f>
        <v>0</v>
      </c>
      <c r="M114" s="109"/>
    </row>
    <row r="115" spans="2:13" s="9" customFormat="1" ht="19.899999999999999" customHeight="1">
      <c r="B115" s="109"/>
      <c r="D115" s="110" t="s">
        <v>130</v>
      </c>
      <c r="E115" s="111"/>
      <c r="F115" s="111"/>
      <c r="G115" s="111"/>
      <c r="H115" s="111"/>
      <c r="I115" s="112">
        <f>Q456</f>
        <v>0</v>
      </c>
      <c r="J115" s="112">
        <f>R456</f>
        <v>0</v>
      </c>
      <c r="K115" s="112">
        <f>K456</f>
        <v>0</v>
      </c>
      <c r="M115" s="109"/>
    </row>
    <row r="116" spans="2:13" s="8" customFormat="1" ht="21.75" customHeight="1">
      <c r="B116" s="105"/>
      <c r="D116" s="113" t="s">
        <v>131</v>
      </c>
      <c r="I116" s="114">
        <f>Q458</f>
        <v>0</v>
      </c>
      <c r="J116" s="114">
        <f>R458</f>
        <v>0</v>
      </c>
      <c r="K116" s="114">
        <f>K458</f>
        <v>0</v>
      </c>
      <c r="M116" s="105"/>
    </row>
    <row r="117" spans="2:13" s="1" customFormat="1" ht="21.75" customHeight="1">
      <c r="B117" s="31"/>
      <c r="M117" s="31"/>
    </row>
    <row r="118" spans="2:13" s="1" customFormat="1" ht="6.95" customHeight="1"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31"/>
    </row>
    <row r="122" spans="2:13" s="1" customFormat="1" ht="6.95" customHeight="1"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31"/>
    </row>
    <row r="123" spans="2:13" s="1" customFormat="1" ht="24.95" customHeight="1">
      <c r="B123" s="31"/>
      <c r="C123" s="20" t="s">
        <v>132</v>
      </c>
      <c r="M123" s="31"/>
    </row>
    <row r="124" spans="2:13" s="1" customFormat="1" ht="6.95" customHeight="1">
      <c r="B124" s="31"/>
      <c r="M124" s="31"/>
    </row>
    <row r="125" spans="2:13" s="1" customFormat="1" ht="12" customHeight="1">
      <c r="B125" s="31"/>
      <c r="C125" s="26" t="s">
        <v>17</v>
      </c>
      <c r="M125" s="31"/>
    </row>
    <row r="126" spans="2:13" s="1" customFormat="1" ht="16.5" customHeight="1">
      <c r="B126" s="31"/>
      <c r="E126" s="377" t="str">
        <f>E7</f>
        <v>Oprava střech areál nemocnice Voldušská, Rokycany</v>
      </c>
      <c r="F126" s="378"/>
      <c r="G126" s="378"/>
      <c r="H126" s="378"/>
      <c r="M126" s="31"/>
    </row>
    <row r="127" spans="2:13" s="1" customFormat="1" ht="12" customHeight="1">
      <c r="B127" s="31"/>
      <c r="C127" s="26" t="s">
        <v>101</v>
      </c>
      <c r="M127" s="31"/>
    </row>
    <row r="128" spans="2:13" s="1" customFormat="1" ht="30" customHeight="1">
      <c r="B128" s="31"/>
      <c r="E128" s="357" t="str">
        <f>E9</f>
        <v>2023-07-01 - Oprava střech areál nemocnice Voldušská - OBJEKT SO01</v>
      </c>
      <c r="F128" s="376"/>
      <c r="G128" s="376"/>
      <c r="H128" s="376"/>
      <c r="M128" s="31"/>
    </row>
    <row r="129" spans="2:65" s="1" customFormat="1" ht="6.95" customHeight="1">
      <c r="B129" s="31"/>
      <c r="M129" s="31"/>
    </row>
    <row r="130" spans="2:65" s="1" customFormat="1" ht="12" customHeight="1">
      <c r="B130" s="31"/>
      <c r="C130" s="26" t="s">
        <v>21</v>
      </c>
      <c r="F130" s="24" t="str">
        <f>F12</f>
        <v>Rokycany</v>
      </c>
      <c r="I130" s="26" t="s">
        <v>23</v>
      </c>
      <c r="J130" s="51" t="str">
        <f>IF(J12="","",J12)</f>
        <v>15. 6. 2023</v>
      </c>
      <c r="M130" s="31"/>
    </row>
    <row r="131" spans="2:65" s="1" customFormat="1" ht="6.95" customHeight="1">
      <c r="B131" s="31"/>
      <c r="M131" s="31"/>
    </row>
    <row r="132" spans="2:65" s="1" customFormat="1" ht="15.2" customHeight="1">
      <c r="B132" s="31"/>
      <c r="C132" s="26" t="s">
        <v>25</v>
      </c>
      <c r="F132" s="24" t="str">
        <f>E15</f>
        <v xml:space="preserve"> </v>
      </c>
      <c r="I132" s="26" t="s">
        <v>31</v>
      </c>
      <c r="J132" s="29" t="str">
        <f>E21</f>
        <v>DEKPROJEKT s.r.o.</v>
      </c>
      <c r="M132" s="31"/>
    </row>
    <row r="133" spans="2:65" s="1" customFormat="1" ht="25.7" customHeight="1">
      <c r="B133" s="31"/>
      <c r="C133" s="26" t="s">
        <v>29</v>
      </c>
      <c r="F133" s="24" t="str">
        <f>IF(E18="","",E18)</f>
        <v>Vyplň údaj</v>
      </c>
      <c r="I133" s="26" t="s">
        <v>34</v>
      </c>
      <c r="J133" s="29" t="str">
        <f>E24</f>
        <v>Ing. Kateřina Petlíková, Ph.D.</v>
      </c>
      <c r="M133" s="31"/>
    </row>
    <row r="134" spans="2:65" s="1" customFormat="1" ht="10.35" customHeight="1">
      <c r="B134" s="31"/>
      <c r="M134" s="31"/>
    </row>
    <row r="135" spans="2:65" s="10" customFormat="1" ht="29.25" customHeight="1">
      <c r="B135" s="115"/>
      <c r="C135" s="116" t="s">
        <v>133</v>
      </c>
      <c r="D135" s="117" t="s">
        <v>62</v>
      </c>
      <c r="E135" s="117" t="s">
        <v>58</v>
      </c>
      <c r="F135" s="117" t="s">
        <v>59</v>
      </c>
      <c r="G135" s="117" t="s">
        <v>134</v>
      </c>
      <c r="H135" s="117" t="s">
        <v>135</v>
      </c>
      <c r="I135" s="117" t="s">
        <v>136</v>
      </c>
      <c r="J135" s="117" t="s">
        <v>137</v>
      </c>
      <c r="K135" s="117" t="s">
        <v>109</v>
      </c>
      <c r="L135" s="118" t="s">
        <v>138</v>
      </c>
      <c r="M135" s="115"/>
      <c r="N135" s="58" t="s">
        <v>1</v>
      </c>
      <c r="O135" s="59" t="s">
        <v>41</v>
      </c>
      <c r="P135" s="59" t="s">
        <v>139</v>
      </c>
      <c r="Q135" s="59" t="s">
        <v>140</v>
      </c>
      <c r="R135" s="59" t="s">
        <v>141</v>
      </c>
      <c r="S135" s="59" t="s">
        <v>142</v>
      </c>
      <c r="T135" s="59" t="s">
        <v>143</v>
      </c>
      <c r="U135" s="59" t="s">
        <v>144</v>
      </c>
      <c r="V135" s="59" t="s">
        <v>145</v>
      </c>
      <c r="W135" s="59" t="s">
        <v>146</v>
      </c>
      <c r="X135" s="60" t="s">
        <v>147</v>
      </c>
    </row>
    <row r="136" spans="2:65" s="1" customFormat="1" ht="22.9" customHeight="1">
      <c r="B136" s="31"/>
      <c r="C136" s="63" t="s">
        <v>148</v>
      </c>
      <c r="K136" s="119">
        <f>BK136</f>
        <v>0</v>
      </c>
      <c r="M136" s="31"/>
      <c r="N136" s="61"/>
      <c r="O136" s="52"/>
      <c r="P136" s="52"/>
      <c r="Q136" s="120">
        <f>Q137+Q173+Q449+Q458</f>
        <v>0</v>
      </c>
      <c r="R136" s="120">
        <f>R137+R173+R449+R458</f>
        <v>0</v>
      </c>
      <c r="S136" s="52"/>
      <c r="T136" s="121">
        <f>T137+T173+T449+T458</f>
        <v>0</v>
      </c>
      <c r="U136" s="52"/>
      <c r="V136" s="121">
        <f>V137+V173+V449+V458</f>
        <v>21.764335068750004</v>
      </c>
      <c r="W136" s="52"/>
      <c r="X136" s="122">
        <f>X137+X173+X449+X458</f>
        <v>32.809393100000001</v>
      </c>
      <c r="AT136" s="16" t="s">
        <v>78</v>
      </c>
      <c r="AU136" s="16" t="s">
        <v>111</v>
      </c>
      <c r="BK136" s="123">
        <f>BK137+BK173+BK449+BK458</f>
        <v>0</v>
      </c>
    </row>
    <row r="137" spans="2:65" s="11" customFormat="1" ht="25.9" customHeight="1">
      <c r="B137" s="124"/>
      <c r="D137" s="125" t="s">
        <v>78</v>
      </c>
      <c r="E137" s="126" t="s">
        <v>149</v>
      </c>
      <c r="F137" s="126" t="s">
        <v>150</v>
      </c>
      <c r="I137" s="127"/>
      <c r="J137" s="127"/>
      <c r="K137" s="114">
        <f>BK137</f>
        <v>0</v>
      </c>
      <c r="M137" s="124"/>
      <c r="N137" s="128"/>
      <c r="Q137" s="129">
        <f>Q138+Q160+Q171</f>
        <v>0</v>
      </c>
      <c r="R137" s="129">
        <f>R138+R160+R171</f>
        <v>0</v>
      </c>
      <c r="T137" s="130">
        <f>T138+T160+T171</f>
        <v>0</v>
      </c>
      <c r="V137" s="130">
        <f>V138+V160+V171</f>
        <v>0</v>
      </c>
      <c r="X137" s="131">
        <f>X138+X160+X171</f>
        <v>0</v>
      </c>
      <c r="AR137" s="125" t="s">
        <v>87</v>
      </c>
      <c r="AT137" s="132" t="s">
        <v>78</v>
      </c>
      <c r="AU137" s="132" t="s">
        <v>79</v>
      </c>
      <c r="AY137" s="125" t="s">
        <v>151</v>
      </c>
      <c r="BK137" s="133">
        <f>BK138+BK160+BK171</f>
        <v>0</v>
      </c>
    </row>
    <row r="138" spans="2:65" s="11" customFormat="1" ht="22.9" customHeight="1">
      <c r="B138" s="124"/>
      <c r="D138" s="125" t="s">
        <v>78</v>
      </c>
      <c r="E138" s="134" t="s">
        <v>152</v>
      </c>
      <c r="F138" s="134" t="s">
        <v>153</v>
      </c>
      <c r="I138" s="127"/>
      <c r="J138" s="127"/>
      <c r="K138" s="135">
        <f>BK138</f>
        <v>0</v>
      </c>
      <c r="M138" s="124"/>
      <c r="N138" s="128"/>
      <c r="Q138" s="129">
        <f>SUM(Q139:Q159)</f>
        <v>0</v>
      </c>
      <c r="R138" s="129">
        <f>SUM(R139:R159)</f>
        <v>0</v>
      </c>
      <c r="T138" s="130">
        <f>SUM(T139:T159)</f>
        <v>0</v>
      </c>
      <c r="V138" s="130">
        <f>SUM(V139:V159)</f>
        <v>0</v>
      </c>
      <c r="X138" s="131">
        <f>SUM(X139:X159)</f>
        <v>0</v>
      </c>
      <c r="AR138" s="125" t="s">
        <v>87</v>
      </c>
      <c r="AT138" s="132" t="s">
        <v>78</v>
      </c>
      <c r="AU138" s="132" t="s">
        <v>87</v>
      </c>
      <c r="AY138" s="125" t="s">
        <v>151</v>
      </c>
      <c r="BK138" s="133">
        <f>SUM(BK139:BK159)</f>
        <v>0</v>
      </c>
    </row>
    <row r="139" spans="2:65" s="1" customFormat="1" ht="33" customHeight="1">
      <c r="B139" s="31"/>
      <c r="C139" s="136" t="s">
        <v>87</v>
      </c>
      <c r="D139" s="136" t="s">
        <v>154</v>
      </c>
      <c r="E139" s="137" t="s">
        <v>155</v>
      </c>
      <c r="F139" s="138" t="s">
        <v>156</v>
      </c>
      <c r="G139" s="139" t="s">
        <v>97</v>
      </c>
      <c r="H139" s="140">
        <v>447.5</v>
      </c>
      <c r="I139" s="141"/>
      <c r="J139" s="141"/>
      <c r="K139" s="142">
        <f>ROUND(P139*H139,2)</f>
        <v>0</v>
      </c>
      <c r="L139" s="138" t="s">
        <v>157</v>
      </c>
      <c r="M139" s="31"/>
      <c r="N139" s="143" t="s">
        <v>1</v>
      </c>
      <c r="O139" s="144" t="s">
        <v>42</v>
      </c>
      <c r="P139" s="145">
        <f>I139+J139</f>
        <v>0</v>
      </c>
      <c r="Q139" s="145">
        <f>ROUND(I139*H139,2)</f>
        <v>0</v>
      </c>
      <c r="R139" s="145">
        <f>ROUND(J139*H139,2)</f>
        <v>0</v>
      </c>
      <c r="T139" s="146">
        <f>S139*H139</f>
        <v>0</v>
      </c>
      <c r="U139" s="146">
        <v>0</v>
      </c>
      <c r="V139" s="146">
        <f>U139*H139</f>
        <v>0</v>
      </c>
      <c r="W139" s="146">
        <v>0</v>
      </c>
      <c r="X139" s="147">
        <f>W139*H139</f>
        <v>0</v>
      </c>
      <c r="AR139" s="148" t="s">
        <v>158</v>
      </c>
      <c r="AT139" s="148" t="s">
        <v>154</v>
      </c>
      <c r="AU139" s="148" t="s">
        <v>89</v>
      </c>
      <c r="AY139" s="16" t="s">
        <v>151</v>
      </c>
      <c r="BE139" s="149">
        <f>IF(O139="základní",K139,0)</f>
        <v>0</v>
      </c>
      <c r="BF139" s="149">
        <f>IF(O139="snížená",K139,0)</f>
        <v>0</v>
      </c>
      <c r="BG139" s="149">
        <f>IF(O139="zákl. přenesená",K139,0)</f>
        <v>0</v>
      </c>
      <c r="BH139" s="149">
        <f>IF(O139="sníž. přenesená",K139,0)</f>
        <v>0</v>
      </c>
      <c r="BI139" s="149">
        <f>IF(O139="nulová",K139,0)</f>
        <v>0</v>
      </c>
      <c r="BJ139" s="16" t="s">
        <v>87</v>
      </c>
      <c r="BK139" s="149">
        <f>ROUND(P139*H139,2)</f>
        <v>0</v>
      </c>
      <c r="BL139" s="16" t="s">
        <v>158</v>
      </c>
      <c r="BM139" s="148" t="s">
        <v>159</v>
      </c>
    </row>
    <row r="140" spans="2:65" s="12" customFormat="1">
      <c r="B140" s="150"/>
      <c r="D140" s="151" t="s">
        <v>160</v>
      </c>
      <c r="E140" s="152" t="s">
        <v>1</v>
      </c>
      <c r="F140" s="153" t="s">
        <v>161</v>
      </c>
      <c r="H140" s="154">
        <v>447.5</v>
      </c>
      <c r="I140" s="155"/>
      <c r="J140" s="155"/>
      <c r="M140" s="150"/>
      <c r="N140" s="156"/>
      <c r="X140" s="157"/>
      <c r="AT140" s="152" t="s">
        <v>160</v>
      </c>
      <c r="AU140" s="152" t="s">
        <v>89</v>
      </c>
      <c r="AV140" s="12" t="s">
        <v>89</v>
      </c>
      <c r="AW140" s="12" t="s">
        <v>5</v>
      </c>
      <c r="AX140" s="12" t="s">
        <v>79</v>
      </c>
      <c r="AY140" s="152" t="s">
        <v>151</v>
      </c>
    </row>
    <row r="141" spans="2:65" s="13" customFormat="1">
      <c r="B141" s="158"/>
      <c r="D141" s="151" t="s">
        <v>160</v>
      </c>
      <c r="E141" s="159" t="s">
        <v>1</v>
      </c>
      <c r="F141" s="160" t="s">
        <v>162</v>
      </c>
      <c r="H141" s="161">
        <v>447.5</v>
      </c>
      <c r="I141" s="162"/>
      <c r="J141" s="162"/>
      <c r="M141" s="158"/>
      <c r="N141" s="163"/>
      <c r="X141" s="164"/>
      <c r="AT141" s="159" t="s">
        <v>160</v>
      </c>
      <c r="AU141" s="159" t="s">
        <v>89</v>
      </c>
      <c r="AV141" s="13" t="s">
        <v>158</v>
      </c>
      <c r="AW141" s="13" t="s">
        <v>5</v>
      </c>
      <c r="AX141" s="13" t="s">
        <v>87</v>
      </c>
      <c r="AY141" s="159" t="s">
        <v>151</v>
      </c>
    </row>
    <row r="142" spans="2:65" s="1" customFormat="1" ht="37.9" customHeight="1">
      <c r="B142" s="31"/>
      <c r="C142" s="136" t="s">
        <v>89</v>
      </c>
      <c r="D142" s="136" t="s">
        <v>154</v>
      </c>
      <c r="E142" s="137" t="s">
        <v>163</v>
      </c>
      <c r="F142" s="138" t="s">
        <v>164</v>
      </c>
      <c r="G142" s="139" t="s">
        <v>97</v>
      </c>
      <c r="H142" s="140">
        <v>13425</v>
      </c>
      <c r="I142" s="141"/>
      <c r="J142" s="141"/>
      <c r="K142" s="142">
        <f>ROUND(P142*H142,2)</f>
        <v>0</v>
      </c>
      <c r="L142" s="138" t="s">
        <v>157</v>
      </c>
      <c r="M142" s="31"/>
      <c r="N142" s="143" t="s">
        <v>1</v>
      </c>
      <c r="O142" s="144" t="s">
        <v>42</v>
      </c>
      <c r="P142" s="145">
        <f>I142+J142</f>
        <v>0</v>
      </c>
      <c r="Q142" s="145">
        <f>ROUND(I142*H142,2)</f>
        <v>0</v>
      </c>
      <c r="R142" s="145">
        <f>ROUND(J142*H142,2)</f>
        <v>0</v>
      </c>
      <c r="T142" s="146">
        <f>S142*H142</f>
        <v>0</v>
      </c>
      <c r="U142" s="146">
        <v>0</v>
      </c>
      <c r="V142" s="146">
        <f>U142*H142</f>
        <v>0</v>
      </c>
      <c r="W142" s="146">
        <v>0</v>
      </c>
      <c r="X142" s="147">
        <f>W142*H142</f>
        <v>0</v>
      </c>
      <c r="AR142" s="148" t="s">
        <v>158</v>
      </c>
      <c r="AT142" s="148" t="s">
        <v>154</v>
      </c>
      <c r="AU142" s="148" t="s">
        <v>89</v>
      </c>
      <c r="AY142" s="16" t="s">
        <v>151</v>
      </c>
      <c r="BE142" s="149">
        <f>IF(O142="základní",K142,0)</f>
        <v>0</v>
      </c>
      <c r="BF142" s="149">
        <f>IF(O142="snížená",K142,0)</f>
        <v>0</v>
      </c>
      <c r="BG142" s="149">
        <f>IF(O142="zákl. přenesená",K142,0)</f>
        <v>0</v>
      </c>
      <c r="BH142" s="149">
        <f>IF(O142="sníž. přenesená",K142,0)</f>
        <v>0</v>
      </c>
      <c r="BI142" s="149">
        <f>IF(O142="nulová",K142,0)</f>
        <v>0</v>
      </c>
      <c r="BJ142" s="16" t="s">
        <v>87</v>
      </c>
      <c r="BK142" s="149">
        <f>ROUND(P142*H142,2)</f>
        <v>0</v>
      </c>
      <c r="BL142" s="16" t="s">
        <v>158</v>
      </c>
      <c r="BM142" s="148" t="s">
        <v>165</v>
      </c>
    </row>
    <row r="143" spans="2:65" s="12" customFormat="1">
      <c r="B143" s="150"/>
      <c r="D143" s="151" t="s">
        <v>160</v>
      </c>
      <c r="E143" s="152" t="s">
        <v>1</v>
      </c>
      <c r="F143" s="153" t="s">
        <v>166</v>
      </c>
      <c r="H143" s="154">
        <v>13425</v>
      </c>
      <c r="I143" s="155"/>
      <c r="J143" s="155"/>
      <c r="M143" s="150"/>
      <c r="N143" s="156"/>
      <c r="X143" s="157"/>
      <c r="AT143" s="152" t="s">
        <v>160</v>
      </c>
      <c r="AU143" s="152" t="s">
        <v>89</v>
      </c>
      <c r="AV143" s="12" t="s">
        <v>89</v>
      </c>
      <c r="AW143" s="12" t="s">
        <v>5</v>
      </c>
      <c r="AX143" s="12" t="s">
        <v>79</v>
      </c>
      <c r="AY143" s="152" t="s">
        <v>151</v>
      </c>
    </row>
    <row r="144" spans="2:65" s="13" customFormat="1">
      <c r="B144" s="158"/>
      <c r="D144" s="151" t="s">
        <v>160</v>
      </c>
      <c r="E144" s="159" t="s">
        <v>1</v>
      </c>
      <c r="F144" s="160" t="s">
        <v>162</v>
      </c>
      <c r="H144" s="161">
        <v>13425</v>
      </c>
      <c r="I144" s="162"/>
      <c r="J144" s="162"/>
      <c r="M144" s="158"/>
      <c r="N144" s="163"/>
      <c r="X144" s="164"/>
      <c r="AT144" s="159" t="s">
        <v>160</v>
      </c>
      <c r="AU144" s="159" t="s">
        <v>89</v>
      </c>
      <c r="AV144" s="13" t="s">
        <v>158</v>
      </c>
      <c r="AW144" s="13" t="s">
        <v>5</v>
      </c>
      <c r="AX144" s="13" t="s">
        <v>87</v>
      </c>
      <c r="AY144" s="159" t="s">
        <v>151</v>
      </c>
    </row>
    <row r="145" spans="2:65" s="1" customFormat="1" ht="33" customHeight="1">
      <c r="B145" s="31"/>
      <c r="C145" s="136" t="s">
        <v>99</v>
      </c>
      <c r="D145" s="136" t="s">
        <v>154</v>
      </c>
      <c r="E145" s="137" t="s">
        <v>167</v>
      </c>
      <c r="F145" s="138" t="s">
        <v>168</v>
      </c>
      <c r="G145" s="139" t="s">
        <v>97</v>
      </c>
      <c r="H145" s="140">
        <v>447.5</v>
      </c>
      <c r="I145" s="141"/>
      <c r="J145" s="141"/>
      <c r="K145" s="142">
        <f>ROUND(P145*H145,2)</f>
        <v>0</v>
      </c>
      <c r="L145" s="138" t="s">
        <v>157</v>
      </c>
      <c r="M145" s="31"/>
      <c r="N145" s="143" t="s">
        <v>1</v>
      </c>
      <c r="O145" s="144" t="s">
        <v>42</v>
      </c>
      <c r="P145" s="145">
        <f>I145+J145</f>
        <v>0</v>
      </c>
      <c r="Q145" s="145">
        <f>ROUND(I145*H145,2)</f>
        <v>0</v>
      </c>
      <c r="R145" s="145">
        <f>ROUND(J145*H145,2)</f>
        <v>0</v>
      </c>
      <c r="T145" s="146">
        <f>S145*H145</f>
        <v>0</v>
      </c>
      <c r="U145" s="146">
        <v>0</v>
      </c>
      <c r="V145" s="146">
        <f>U145*H145</f>
        <v>0</v>
      </c>
      <c r="W145" s="146">
        <v>0</v>
      </c>
      <c r="X145" s="147">
        <f>W145*H145</f>
        <v>0</v>
      </c>
      <c r="AR145" s="148" t="s">
        <v>158</v>
      </c>
      <c r="AT145" s="148" t="s">
        <v>154</v>
      </c>
      <c r="AU145" s="148" t="s">
        <v>89</v>
      </c>
      <c r="AY145" s="16" t="s">
        <v>151</v>
      </c>
      <c r="BE145" s="149">
        <f>IF(O145="základní",K145,0)</f>
        <v>0</v>
      </c>
      <c r="BF145" s="149">
        <f>IF(O145="snížená",K145,0)</f>
        <v>0</v>
      </c>
      <c r="BG145" s="149">
        <f>IF(O145="zákl. přenesená",K145,0)</f>
        <v>0</v>
      </c>
      <c r="BH145" s="149">
        <f>IF(O145="sníž. přenesená",K145,0)</f>
        <v>0</v>
      </c>
      <c r="BI145" s="149">
        <f>IF(O145="nulová",K145,0)</f>
        <v>0</v>
      </c>
      <c r="BJ145" s="16" t="s">
        <v>87</v>
      </c>
      <c r="BK145" s="149">
        <f>ROUND(P145*H145,2)</f>
        <v>0</v>
      </c>
      <c r="BL145" s="16" t="s">
        <v>158</v>
      </c>
      <c r="BM145" s="148" t="s">
        <v>169</v>
      </c>
    </row>
    <row r="146" spans="2:65" s="12" customFormat="1">
      <c r="B146" s="150"/>
      <c r="D146" s="151" t="s">
        <v>160</v>
      </c>
      <c r="E146" s="152" t="s">
        <v>1</v>
      </c>
      <c r="F146" s="153" t="s">
        <v>161</v>
      </c>
      <c r="H146" s="154">
        <v>447.5</v>
      </c>
      <c r="I146" s="155"/>
      <c r="J146" s="155"/>
      <c r="M146" s="150"/>
      <c r="N146" s="156"/>
      <c r="X146" s="157"/>
      <c r="AT146" s="152" t="s">
        <v>160</v>
      </c>
      <c r="AU146" s="152" t="s">
        <v>89</v>
      </c>
      <c r="AV146" s="12" t="s">
        <v>89</v>
      </c>
      <c r="AW146" s="12" t="s">
        <v>5</v>
      </c>
      <c r="AX146" s="12" t="s">
        <v>79</v>
      </c>
      <c r="AY146" s="152" t="s">
        <v>151</v>
      </c>
    </row>
    <row r="147" spans="2:65" s="13" customFormat="1">
      <c r="B147" s="158"/>
      <c r="D147" s="151" t="s">
        <v>160</v>
      </c>
      <c r="E147" s="159" t="s">
        <v>1</v>
      </c>
      <c r="F147" s="160" t="s">
        <v>162</v>
      </c>
      <c r="H147" s="161">
        <v>447.5</v>
      </c>
      <c r="I147" s="162"/>
      <c r="J147" s="162"/>
      <c r="M147" s="158"/>
      <c r="N147" s="163"/>
      <c r="X147" s="164"/>
      <c r="AT147" s="159" t="s">
        <v>160</v>
      </c>
      <c r="AU147" s="159" t="s">
        <v>89</v>
      </c>
      <c r="AV147" s="13" t="s">
        <v>158</v>
      </c>
      <c r="AW147" s="13" t="s">
        <v>5</v>
      </c>
      <c r="AX147" s="13" t="s">
        <v>87</v>
      </c>
      <c r="AY147" s="159" t="s">
        <v>151</v>
      </c>
    </row>
    <row r="148" spans="2:65" s="1" customFormat="1" ht="24.2" customHeight="1">
      <c r="B148" s="31"/>
      <c r="C148" s="136" t="s">
        <v>158</v>
      </c>
      <c r="D148" s="136" t="s">
        <v>154</v>
      </c>
      <c r="E148" s="137" t="s">
        <v>170</v>
      </c>
      <c r="F148" s="138" t="s">
        <v>171</v>
      </c>
      <c r="G148" s="139" t="s">
        <v>97</v>
      </c>
      <c r="H148" s="140">
        <v>447.5</v>
      </c>
      <c r="I148" s="141"/>
      <c r="J148" s="141"/>
      <c r="K148" s="142">
        <f>ROUND(P148*H148,2)</f>
        <v>0</v>
      </c>
      <c r="L148" s="138" t="s">
        <v>157</v>
      </c>
      <c r="M148" s="31"/>
      <c r="N148" s="143" t="s">
        <v>1</v>
      </c>
      <c r="O148" s="144" t="s">
        <v>42</v>
      </c>
      <c r="P148" s="145">
        <f>I148+J148</f>
        <v>0</v>
      </c>
      <c r="Q148" s="145">
        <f>ROUND(I148*H148,2)</f>
        <v>0</v>
      </c>
      <c r="R148" s="145">
        <f>ROUND(J148*H148,2)</f>
        <v>0</v>
      </c>
      <c r="T148" s="146">
        <f>S148*H148</f>
        <v>0</v>
      </c>
      <c r="U148" s="146">
        <v>0</v>
      </c>
      <c r="V148" s="146">
        <f>U148*H148</f>
        <v>0</v>
      </c>
      <c r="W148" s="146">
        <v>0</v>
      </c>
      <c r="X148" s="147">
        <f>W148*H148</f>
        <v>0</v>
      </c>
      <c r="AR148" s="148" t="s">
        <v>158</v>
      </c>
      <c r="AT148" s="148" t="s">
        <v>154</v>
      </c>
      <c r="AU148" s="148" t="s">
        <v>89</v>
      </c>
      <c r="AY148" s="16" t="s">
        <v>151</v>
      </c>
      <c r="BE148" s="149">
        <f>IF(O148="základní",K148,0)</f>
        <v>0</v>
      </c>
      <c r="BF148" s="149">
        <f>IF(O148="snížená",K148,0)</f>
        <v>0</v>
      </c>
      <c r="BG148" s="149">
        <f>IF(O148="zákl. přenesená",K148,0)</f>
        <v>0</v>
      </c>
      <c r="BH148" s="149">
        <f>IF(O148="sníž. přenesená",K148,0)</f>
        <v>0</v>
      </c>
      <c r="BI148" s="149">
        <f>IF(O148="nulová",K148,0)</f>
        <v>0</v>
      </c>
      <c r="BJ148" s="16" t="s">
        <v>87</v>
      </c>
      <c r="BK148" s="149">
        <f>ROUND(P148*H148,2)</f>
        <v>0</v>
      </c>
      <c r="BL148" s="16" t="s">
        <v>158</v>
      </c>
      <c r="BM148" s="148" t="s">
        <v>172</v>
      </c>
    </row>
    <row r="149" spans="2:65" s="12" customFormat="1">
      <c r="B149" s="150"/>
      <c r="D149" s="151" t="s">
        <v>160</v>
      </c>
      <c r="E149" s="152" t="s">
        <v>1</v>
      </c>
      <c r="F149" s="153" t="s">
        <v>161</v>
      </c>
      <c r="H149" s="154">
        <v>447.5</v>
      </c>
      <c r="I149" s="155"/>
      <c r="J149" s="155"/>
      <c r="M149" s="150"/>
      <c r="N149" s="156"/>
      <c r="X149" s="157"/>
      <c r="AT149" s="152" t="s">
        <v>160</v>
      </c>
      <c r="AU149" s="152" t="s">
        <v>89</v>
      </c>
      <c r="AV149" s="12" t="s">
        <v>89</v>
      </c>
      <c r="AW149" s="12" t="s">
        <v>5</v>
      </c>
      <c r="AX149" s="12" t="s">
        <v>79</v>
      </c>
      <c r="AY149" s="152" t="s">
        <v>151</v>
      </c>
    </row>
    <row r="150" spans="2:65" s="13" customFormat="1">
      <c r="B150" s="158"/>
      <c r="D150" s="151" t="s">
        <v>160</v>
      </c>
      <c r="E150" s="159" t="s">
        <v>1</v>
      </c>
      <c r="F150" s="160" t="s">
        <v>162</v>
      </c>
      <c r="H150" s="161">
        <v>447.5</v>
      </c>
      <c r="I150" s="162"/>
      <c r="J150" s="162"/>
      <c r="M150" s="158"/>
      <c r="N150" s="163"/>
      <c r="X150" s="164"/>
      <c r="AT150" s="159" t="s">
        <v>160</v>
      </c>
      <c r="AU150" s="159" t="s">
        <v>89</v>
      </c>
      <c r="AV150" s="13" t="s">
        <v>158</v>
      </c>
      <c r="AW150" s="13" t="s">
        <v>5</v>
      </c>
      <c r="AX150" s="13" t="s">
        <v>87</v>
      </c>
      <c r="AY150" s="159" t="s">
        <v>151</v>
      </c>
    </row>
    <row r="151" spans="2:65" s="1" customFormat="1" ht="24.2" customHeight="1">
      <c r="B151" s="31"/>
      <c r="C151" s="136" t="s">
        <v>173</v>
      </c>
      <c r="D151" s="136" t="s">
        <v>154</v>
      </c>
      <c r="E151" s="137" t="s">
        <v>174</v>
      </c>
      <c r="F151" s="138" t="s">
        <v>175</v>
      </c>
      <c r="G151" s="139" t="s">
        <v>97</v>
      </c>
      <c r="H151" s="140">
        <v>13425</v>
      </c>
      <c r="I151" s="141"/>
      <c r="J151" s="141"/>
      <c r="K151" s="142">
        <f>ROUND(P151*H151,2)</f>
        <v>0</v>
      </c>
      <c r="L151" s="138" t="s">
        <v>157</v>
      </c>
      <c r="M151" s="31"/>
      <c r="N151" s="143" t="s">
        <v>1</v>
      </c>
      <c r="O151" s="144" t="s">
        <v>42</v>
      </c>
      <c r="P151" s="145">
        <f>I151+J151</f>
        <v>0</v>
      </c>
      <c r="Q151" s="145">
        <f>ROUND(I151*H151,2)</f>
        <v>0</v>
      </c>
      <c r="R151" s="145">
        <f>ROUND(J151*H151,2)</f>
        <v>0</v>
      </c>
      <c r="T151" s="146">
        <f>S151*H151</f>
        <v>0</v>
      </c>
      <c r="U151" s="146">
        <v>0</v>
      </c>
      <c r="V151" s="146">
        <f>U151*H151</f>
        <v>0</v>
      </c>
      <c r="W151" s="146">
        <v>0</v>
      </c>
      <c r="X151" s="147">
        <f>W151*H151</f>
        <v>0</v>
      </c>
      <c r="AR151" s="148" t="s">
        <v>158</v>
      </c>
      <c r="AT151" s="148" t="s">
        <v>154</v>
      </c>
      <c r="AU151" s="148" t="s">
        <v>89</v>
      </c>
      <c r="AY151" s="16" t="s">
        <v>151</v>
      </c>
      <c r="BE151" s="149">
        <f>IF(O151="základní",K151,0)</f>
        <v>0</v>
      </c>
      <c r="BF151" s="149">
        <f>IF(O151="snížená",K151,0)</f>
        <v>0</v>
      </c>
      <c r="BG151" s="149">
        <f>IF(O151="zákl. přenesená",K151,0)</f>
        <v>0</v>
      </c>
      <c r="BH151" s="149">
        <f>IF(O151="sníž. přenesená",K151,0)</f>
        <v>0</v>
      </c>
      <c r="BI151" s="149">
        <f>IF(O151="nulová",K151,0)</f>
        <v>0</v>
      </c>
      <c r="BJ151" s="16" t="s">
        <v>87</v>
      </c>
      <c r="BK151" s="149">
        <f>ROUND(P151*H151,2)</f>
        <v>0</v>
      </c>
      <c r="BL151" s="16" t="s">
        <v>158</v>
      </c>
      <c r="BM151" s="148" t="s">
        <v>176</v>
      </c>
    </row>
    <row r="152" spans="2:65" s="12" customFormat="1">
      <c r="B152" s="150"/>
      <c r="D152" s="151" t="s">
        <v>160</v>
      </c>
      <c r="E152" s="152" t="s">
        <v>1</v>
      </c>
      <c r="F152" s="153" t="s">
        <v>166</v>
      </c>
      <c r="H152" s="154">
        <v>13425</v>
      </c>
      <c r="I152" s="155"/>
      <c r="J152" s="155"/>
      <c r="M152" s="150"/>
      <c r="N152" s="156"/>
      <c r="X152" s="157"/>
      <c r="AT152" s="152" t="s">
        <v>160</v>
      </c>
      <c r="AU152" s="152" t="s">
        <v>89</v>
      </c>
      <c r="AV152" s="12" t="s">
        <v>89</v>
      </c>
      <c r="AW152" s="12" t="s">
        <v>5</v>
      </c>
      <c r="AX152" s="12" t="s">
        <v>79</v>
      </c>
      <c r="AY152" s="152" t="s">
        <v>151</v>
      </c>
    </row>
    <row r="153" spans="2:65" s="13" customFormat="1">
      <c r="B153" s="158"/>
      <c r="D153" s="151" t="s">
        <v>160</v>
      </c>
      <c r="E153" s="159" t="s">
        <v>1</v>
      </c>
      <c r="F153" s="160" t="s">
        <v>162</v>
      </c>
      <c r="H153" s="161">
        <v>13425</v>
      </c>
      <c r="I153" s="162"/>
      <c r="J153" s="162"/>
      <c r="M153" s="158"/>
      <c r="N153" s="163"/>
      <c r="X153" s="164"/>
      <c r="AT153" s="159" t="s">
        <v>160</v>
      </c>
      <c r="AU153" s="159" t="s">
        <v>89</v>
      </c>
      <c r="AV153" s="13" t="s">
        <v>158</v>
      </c>
      <c r="AW153" s="13" t="s">
        <v>5</v>
      </c>
      <c r="AX153" s="13" t="s">
        <v>87</v>
      </c>
      <c r="AY153" s="159" t="s">
        <v>151</v>
      </c>
    </row>
    <row r="154" spans="2:65" s="1" customFormat="1" ht="24">
      <c r="B154" s="31"/>
      <c r="C154" s="136" t="s">
        <v>177</v>
      </c>
      <c r="D154" s="136" t="s">
        <v>154</v>
      </c>
      <c r="E154" s="137" t="s">
        <v>178</v>
      </c>
      <c r="F154" s="138" t="s">
        <v>179</v>
      </c>
      <c r="G154" s="139" t="s">
        <v>97</v>
      </c>
      <c r="H154" s="140">
        <v>447.5</v>
      </c>
      <c r="I154" s="141"/>
      <c r="J154" s="141"/>
      <c r="K154" s="142">
        <f>ROUND(P154*H154,2)</f>
        <v>0</v>
      </c>
      <c r="L154" s="138" t="s">
        <v>157</v>
      </c>
      <c r="M154" s="31"/>
      <c r="N154" s="143" t="s">
        <v>1</v>
      </c>
      <c r="O154" s="144" t="s">
        <v>42</v>
      </c>
      <c r="P154" s="145">
        <f>I154+J154</f>
        <v>0</v>
      </c>
      <c r="Q154" s="145">
        <f>ROUND(I154*H154,2)</f>
        <v>0</v>
      </c>
      <c r="R154" s="145">
        <f>ROUND(J154*H154,2)</f>
        <v>0</v>
      </c>
      <c r="T154" s="146">
        <f>S154*H154</f>
        <v>0</v>
      </c>
      <c r="U154" s="146">
        <v>0</v>
      </c>
      <c r="V154" s="146">
        <f>U154*H154</f>
        <v>0</v>
      </c>
      <c r="W154" s="146">
        <v>0</v>
      </c>
      <c r="X154" s="147">
        <f>W154*H154</f>
        <v>0</v>
      </c>
      <c r="AR154" s="148" t="s">
        <v>158</v>
      </c>
      <c r="AT154" s="148" t="s">
        <v>154</v>
      </c>
      <c r="AU154" s="148" t="s">
        <v>89</v>
      </c>
      <c r="AY154" s="16" t="s">
        <v>151</v>
      </c>
      <c r="BE154" s="149">
        <f>IF(O154="základní",K154,0)</f>
        <v>0</v>
      </c>
      <c r="BF154" s="149">
        <f>IF(O154="snížená",K154,0)</f>
        <v>0</v>
      </c>
      <c r="BG154" s="149">
        <f>IF(O154="zákl. přenesená",K154,0)</f>
        <v>0</v>
      </c>
      <c r="BH154" s="149">
        <f>IF(O154="sníž. přenesená",K154,0)</f>
        <v>0</v>
      </c>
      <c r="BI154" s="149">
        <f>IF(O154="nulová",K154,0)</f>
        <v>0</v>
      </c>
      <c r="BJ154" s="16" t="s">
        <v>87</v>
      </c>
      <c r="BK154" s="149">
        <f>ROUND(P154*H154,2)</f>
        <v>0</v>
      </c>
      <c r="BL154" s="16" t="s">
        <v>158</v>
      </c>
      <c r="BM154" s="148" t="s">
        <v>180</v>
      </c>
    </row>
    <row r="155" spans="2:65" s="12" customFormat="1">
      <c r="B155" s="150"/>
      <c r="D155" s="151" t="s">
        <v>160</v>
      </c>
      <c r="E155" s="152" t="s">
        <v>1</v>
      </c>
      <c r="F155" s="153" t="s">
        <v>161</v>
      </c>
      <c r="H155" s="154">
        <v>447.5</v>
      </c>
      <c r="I155" s="155"/>
      <c r="J155" s="155"/>
      <c r="M155" s="150"/>
      <c r="N155" s="156"/>
      <c r="X155" s="157"/>
      <c r="AT155" s="152" t="s">
        <v>160</v>
      </c>
      <c r="AU155" s="152" t="s">
        <v>89</v>
      </c>
      <c r="AV155" s="12" t="s">
        <v>89</v>
      </c>
      <c r="AW155" s="12" t="s">
        <v>5</v>
      </c>
      <c r="AX155" s="12" t="s">
        <v>79</v>
      </c>
      <c r="AY155" s="152" t="s">
        <v>151</v>
      </c>
    </row>
    <row r="156" spans="2:65" s="13" customFormat="1">
      <c r="B156" s="158"/>
      <c r="D156" s="151" t="s">
        <v>160</v>
      </c>
      <c r="E156" s="159" t="s">
        <v>1</v>
      </c>
      <c r="F156" s="160" t="s">
        <v>162</v>
      </c>
      <c r="H156" s="161">
        <v>447.5</v>
      </c>
      <c r="I156" s="162"/>
      <c r="J156" s="162"/>
      <c r="M156" s="158"/>
      <c r="N156" s="163"/>
      <c r="X156" s="164"/>
      <c r="AT156" s="159" t="s">
        <v>160</v>
      </c>
      <c r="AU156" s="159" t="s">
        <v>89</v>
      </c>
      <c r="AV156" s="13" t="s">
        <v>158</v>
      </c>
      <c r="AW156" s="13" t="s">
        <v>5</v>
      </c>
      <c r="AX156" s="13" t="s">
        <v>87</v>
      </c>
      <c r="AY156" s="159" t="s">
        <v>151</v>
      </c>
    </row>
    <row r="157" spans="2:65" s="1" customFormat="1" ht="24.2" customHeight="1">
      <c r="B157" s="31"/>
      <c r="C157" s="136" t="s">
        <v>181</v>
      </c>
      <c r="D157" s="136" t="s">
        <v>154</v>
      </c>
      <c r="E157" s="137" t="s">
        <v>182</v>
      </c>
      <c r="F157" s="138" t="s">
        <v>183</v>
      </c>
      <c r="G157" s="139" t="s">
        <v>97</v>
      </c>
      <c r="H157" s="140">
        <v>447.5</v>
      </c>
      <c r="I157" s="141"/>
      <c r="J157" s="141"/>
      <c r="K157" s="142">
        <f>ROUND(P157*H157,2)</f>
        <v>0</v>
      </c>
      <c r="L157" s="138" t="s">
        <v>157</v>
      </c>
      <c r="M157" s="31"/>
      <c r="N157" s="143" t="s">
        <v>1</v>
      </c>
      <c r="O157" s="144" t="s">
        <v>42</v>
      </c>
      <c r="P157" s="145">
        <f>I157+J157</f>
        <v>0</v>
      </c>
      <c r="Q157" s="145">
        <f>ROUND(I157*H157,2)</f>
        <v>0</v>
      </c>
      <c r="R157" s="145">
        <f>ROUND(J157*H157,2)</f>
        <v>0</v>
      </c>
      <c r="T157" s="146">
        <f>S157*H157</f>
        <v>0</v>
      </c>
      <c r="U157" s="146">
        <v>0</v>
      </c>
      <c r="V157" s="146">
        <f>U157*H157</f>
        <v>0</v>
      </c>
      <c r="W157" s="146">
        <v>0</v>
      </c>
      <c r="X157" s="147">
        <f>W157*H157</f>
        <v>0</v>
      </c>
      <c r="AR157" s="148" t="s">
        <v>158</v>
      </c>
      <c r="AT157" s="148" t="s">
        <v>154</v>
      </c>
      <c r="AU157" s="148" t="s">
        <v>89</v>
      </c>
      <c r="AY157" s="16" t="s">
        <v>151</v>
      </c>
      <c r="BE157" s="149">
        <f>IF(O157="základní",K157,0)</f>
        <v>0</v>
      </c>
      <c r="BF157" s="149">
        <f>IF(O157="snížená",K157,0)</f>
        <v>0</v>
      </c>
      <c r="BG157" s="149">
        <f>IF(O157="zákl. přenesená",K157,0)</f>
        <v>0</v>
      </c>
      <c r="BH157" s="149">
        <f>IF(O157="sníž. přenesená",K157,0)</f>
        <v>0</v>
      </c>
      <c r="BI157" s="149">
        <f>IF(O157="nulová",K157,0)</f>
        <v>0</v>
      </c>
      <c r="BJ157" s="16" t="s">
        <v>87</v>
      </c>
      <c r="BK157" s="149">
        <f>ROUND(P157*H157,2)</f>
        <v>0</v>
      </c>
      <c r="BL157" s="16" t="s">
        <v>158</v>
      </c>
      <c r="BM157" s="148" t="s">
        <v>184</v>
      </c>
    </row>
    <row r="158" spans="2:65" s="12" customFormat="1">
      <c r="B158" s="150"/>
      <c r="D158" s="151" t="s">
        <v>160</v>
      </c>
      <c r="E158" s="152" t="s">
        <v>1</v>
      </c>
      <c r="F158" s="153" t="s">
        <v>161</v>
      </c>
      <c r="H158" s="154">
        <v>447.5</v>
      </c>
      <c r="I158" s="155"/>
      <c r="J158" s="155"/>
      <c r="M158" s="150"/>
      <c r="N158" s="156"/>
      <c r="X158" s="157"/>
      <c r="AT158" s="152" t="s">
        <v>160</v>
      </c>
      <c r="AU158" s="152" t="s">
        <v>89</v>
      </c>
      <c r="AV158" s="12" t="s">
        <v>89</v>
      </c>
      <c r="AW158" s="12" t="s">
        <v>5</v>
      </c>
      <c r="AX158" s="12" t="s">
        <v>79</v>
      </c>
      <c r="AY158" s="152" t="s">
        <v>151</v>
      </c>
    </row>
    <row r="159" spans="2:65" s="13" customFormat="1">
      <c r="B159" s="158"/>
      <c r="D159" s="151" t="s">
        <v>160</v>
      </c>
      <c r="E159" s="159" t="s">
        <v>1</v>
      </c>
      <c r="F159" s="160" t="s">
        <v>162</v>
      </c>
      <c r="H159" s="161">
        <v>447.5</v>
      </c>
      <c r="I159" s="162"/>
      <c r="J159" s="162"/>
      <c r="M159" s="158"/>
      <c r="N159" s="163"/>
      <c r="X159" s="164"/>
      <c r="AT159" s="159" t="s">
        <v>160</v>
      </c>
      <c r="AU159" s="159" t="s">
        <v>89</v>
      </c>
      <c r="AV159" s="13" t="s">
        <v>158</v>
      </c>
      <c r="AW159" s="13" t="s">
        <v>5</v>
      </c>
      <c r="AX159" s="13" t="s">
        <v>87</v>
      </c>
      <c r="AY159" s="159" t="s">
        <v>151</v>
      </c>
    </row>
    <row r="160" spans="2:65" s="11" customFormat="1" ht="22.9" customHeight="1">
      <c r="B160" s="124"/>
      <c r="D160" s="125" t="s">
        <v>78</v>
      </c>
      <c r="E160" s="134" t="s">
        <v>185</v>
      </c>
      <c r="F160" s="134" t="s">
        <v>186</v>
      </c>
      <c r="I160" s="127"/>
      <c r="J160" s="127"/>
      <c r="K160" s="135">
        <f>BK160</f>
        <v>0</v>
      </c>
      <c r="M160" s="124"/>
      <c r="N160" s="128"/>
      <c r="Q160" s="129">
        <f>SUM(Q161:Q170)</f>
        <v>0</v>
      </c>
      <c r="R160" s="129">
        <f>SUM(R161:R170)</f>
        <v>0</v>
      </c>
      <c r="T160" s="130">
        <f>SUM(T161:T170)</f>
        <v>0</v>
      </c>
      <c r="V160" s="130">
        <f>SUM(V161:V170)</f>
        <v>0</v>
      </c>
      <c r="X160" s="131">
        <f>SUM(X161:X170)</f>
        <v>0</v>
      </c>
      <c r="AR160" s="125" t="s">
        <v>87</v>
      </c>
      <c r="AT160" s="132" t="s">
        <v>78</v>
      </c>
      <c r="AU160" s="132" t="s">
        <v>87</v>
      </c>
      <c r="AY160" s="125" t="s">
        <v>151</v>
      </c>
      <c r="BK160" s="133">
        <f>SUM(BK161:BK170)</f>
        <v>0</v>
      </c>
    </row>
    <row r="161" spans="2:65" s="1" customFormat="1" ht="24.2" customHeight="1">
      <c r="B161" s="31"/>
      <c r="C161" s="136" t="s">
        <v>187</v>
      </c>
      <c r="D161" s="136" t="s">
        <v>154</v>
      </c>
      <c r="E161" s="137" t="s">
        <v>188</v>
      </c>
      <c r="F161" s="138" t="s">
        <v>189</v>
      </c>
      <c r="G161" s="139" t="s">
        <v>190</v>
      </c>
      <c r="H161" s="140">
        <v>5</v>
      </c>
      <c r="I161" s="141"/>
      <c r="J161" s="141"/>
      <c r="K161" s="142">
        <f>ROUND(P161*H161,2)</f>
        <v>0</v>
      </c>
      <c r="L161" s="138" t="s">
        <v>157</v>
      </c>
      <c r="M161" s="31"/>
      <c r="N161" s="143" t="s">
        <v>1</v>
      </c>
      <c r="O161" s="144" t="s">
        <v>42</v>
      </c>
      <c r="P161" s="145">
        <f>I161+J161</f>
        <v>0</v>
      </c>
      <c r="Q161" s="145">
        <f>ROUND(I161*H161,2)</f>
        <v>0</v>
      </c>
      <c r="R161" s="145">
        <f>ROUND(J161*H161,2)</f>
        <v>0</v>
      </c>
      <c r="T161" s="146">
        <f>S161*H161</f>
        <v>0</v>
      </c>
      <c r="U161" s="146">
        <v>0</v>
      </c>
      <c r="V161" s="146">
        <f>U161*H161</f>
        <v>0</v>
      </c>
      <c r="W161" s="146">
        <v>0</v>
      </c>
      <c r="X161" s="147">
        <f>W161*H161</f>
        <v>0</v>
      </c>
      <c r="AR161" s="148" t="s">
        <v>158</v>
      </c>
      <c r="AT161" s="148" t="s">
        <v>154</v>
      </c>
      <c r="AU161" s="148" t="s">
        <v>89</v>
      </c>
      <c r="AY161" s="16" t="s">
        <v>151</v>
      </c>
      <c r="BE161" s="149">
        <f>IF(O161="základní",K161,0)</f>
        <v>0</v>
      </c>
      <c r="BF161" s="149">
        <f>IF(O161="snížená",K161,0)</f>
        <v>0</v>
      </c>
      <c r="BG161" s="149">
        <f>IF(O161="zákl. přenesená",K161,0)</f>
        <v>0</v>
      </c>
      <c r="BH161" s="149">
        <f>IF(O161="sníž. přenesená",K161,0)</f>
        <v>0</v>
      </c>
      <c r="BI161" s="149">
        <f>IF(O161="nulová",K161,0)</f>
        <v>0</v>
      </c>
      <c r="BJ161" s="16" t="s">
        <v>87</v>
      </c>
      <c r="BK161" s="149">
        <f>ROUND(P161*H161,2)</f>
        <v>0</v>
      </c>
      <c r="BL161" s="16" t="s">
        <v>158</v>
      </c>
      <c r="BM161" s="148" t="s">
        <v>191</v>
      </c>
    </row>
    <row r="162" spans="2:65" s="12" customFormat="1">
      <c r="B162" s="150"/>
      <c r="D162" s="151" t="s">
        <v>160</v>
      </c>
      <c r="E162" s="152" t="s">
        <v>1</v>
      </c>
      <c r="F162" s="153" t="s">
        <v>192</v>
      </c>
      <c r="H162" s="154">
        <v>5</v>
      </c>
      <c r="I162" s="155"/>
      <c r="J162" s="155"/>
      <c r="M162" s="150"/>
      <c r="N162" s="156"/>
      <c r="X162" s="157"/>
      <c r="AT162" s="152" t="s">
        <v>160</v>
      </c>
      <c r="AU162" s="152" t="s">
        <v>89</v>
      </c>
      <c r="AV162" s="12" t="s">
        <v>89</v>
      </c>
      <c r="AW162" s="12" t="s">
        <v>5</v>
      </c>
      <c r="AX162" s="12" t="s">
        <v>79</v>
      </c>
      <c r="AY162" s="152" t="s">
        <v>151</v>
      </c>
    </row>
    <row r="163" spans="2:65" s="13" customFormat="1">
      <c r="B163" s="158"/>
      <c r="D163" s="151" t="s">
        <v>160</v>
      </c>
      <c r="E163" s="159" t="s">
        <v>1</v>
      </c>
      <c r="F163" s="160" t="s">
        <v>162</v>
      </c>
      <c r="H163" s="161">
        <v>5</v>
      </c>
      <c r="I163" s="162"/>
      <c r="J163" s="162"/>
      <c r="M163" s="158"/>
      <c r="N163" s="163"/>
      <c r="X163" s="164"/>
      <c r="AT163" s="159" t="s">
        <v>160</v>
      </c>
      <c r="AU163" s="159" t="s">
        <v>89</v>
      </c>
      <c r="AV163" s="13" t="s">
        <v>158</v>
      </c>
      <c r="AW163" s="13" t="s">
        <v>5</v>
      </c>
      <c r="AX163" s="13" t="s">
        <v>87</v>
      </c>
      <c r="AY163" s="159" t="s">
        <v>151</v>
      </c>
    </row>
    <row r="164" spans="2:65" s="1" customFormat="1" ht="24.2" customHeight="1">
      <c r="B164" s="31"/>
      <c r="C164" s="136" t="s">
        <v>152</v>
      </c>
      <c r="D164" s="136" t="s">
        <v>154</v>
      </c>
      <c r="E164" s="137" t="s">
        <v>193</v>
      </c>
      <c r="F164" s="138" t="s">
        <v>194</v>
      </c>
      <c r="G164" s="139" t="s">
        <v>190</v>
      </c>
      <c r="H164" s="140">
        <v>35</v>
      </c>
      <c r="I164" s="141"/>
      <c r="J164" s="141"/>
      <c r="K164" s="142">
        <f>ROUND(P164*H164,2)</f>
        <v>0</v>
      </c>
      <c r="L164" s="138" t="s">
        <v>157</v>
      </c>
      <c r="M164" s="31"/>
      <c r="N164" s="143" t="s">
        <v>1</v>
      </c>
      <c r="O164" s="144" t="s">
        <v>42</v>
      </c>
      <c r="P164" s="145">
        <f>I164+J164</f>
        <v>0</v>
      </c>
      <c r="Q164" s="145">
        <f>ROUND(I164*H164,2)</f>
        <v>0</v>
      </c>
      <c r="R164" s="145">
        <f>ROUND(J164*H164,2)</f>
        <v>0</v>
      </c>
      <c r="T164" s="146">
        <f>S164*H164</f>
        <v>0</v>
      </c>
      <c r="U164" s="146">
        <v>0</v>
      </c>
      <c r="V164" s="146">
        <f>U164*H164</f>
        <v>0</v>
      </c>
      <c r="W164" s="146">
        <v>0</v>
      </c>
      <c r="X164" s="147">
        <f>W164*H164</f>
        <v>0</v>
      </c>
      <c r="AR164" s="148" t="s">
        <v>158</v>
      </c>
      <c r="AT164" s="148" t="s">
        <v>154</v>
      </c>
      <c r="AU164" s="148" t="s">
        <v>89</v>
      </c>
      <c r="AY164" s="16" t="s">
        <v>151</v>
      </c>
      <c r="BE164" s="149">
        <f>IF(O164="základní",K164,0)</f>
        <v>0</v>
      </c>
      <c r="BF164" s="149">
        <f>IF(O164="snížená",K164,0)</f>
        <v>0</v>
      </c>
      <c r="BG164" s="149">
        <f>IF(O164="zákl. přenesená",K164,0)</f>
        <v>0</v>
      </c>
      <c r="BH164" s="149">
        <f>IF(O164="sníž. přenesená",K164,0)</f>
        <v>0</v>
      </c>
      <c r="BI164" s="149">
        <f>IF(O164="nulová",K164,0)</f>
        <v>0</v>
      </c>
      <c r="BJ164" s="16" t="s">
        <v>87</v>
      </c>
      <c r="BK164" s="149">
        <f>ROUND(P164*H164,2)</f>
        <v>0</v>
      </c>
      <c r="BL164" s="16" t="s">
        <v>158</v>
      </c>
      <c r="BM164" s="148" t="s">
        <v>195</v>
      </c>
    </row>
    <row r="165" spans="2:65" s="12" customFormat="1">
      <c r="B165" s="150"/>
      <c r="D165" s="151" t="s">
        <v>160</v>
      </c>
      <c r="E165" s="152" t="s">
        <v>1</v>
      </c>
      <c r="F165" s="153" t="s">
        <v>192</v>
      </c>
      <c r="H165" s="154">
        <v>5</v>
      </c>
      <c r="I165" s="155"/>
      <c r="J165" s="155"/>
      <c r="M165" s="150"/>
      <c r="N165" s="156"/>
      <c r="X165" s="157"/>
      <c r="AT165" s="152" t="s">
        <v>160</v>
      </c>
      <c r="AU165" s="152" t="s">
        <v>89</v>
      </c>
      <c r="AV165" s="12" t="s">
        <v>89</v>
      </c>
      <c r="AW165" s="12" t="s">
        <v>5</v>
      </c>
      <c r="AX165" s="12" t="s">
        <v>79</v>
      </c>
      <c r="AY165" s="152" t="s">
        <v>151</v>
      </c>
    </row>
    <row r="166" spans="2:65" s="13" customFormat="1">
      <c r="B166" s="158"/>
      <c r="D166" s="151" t="s">
        <v>160</v>
      </c>
      <c r="E166" s="159" t="s">
        <v>1</v>
      </c>
      <c r="F166" s="160" t="s">
        <v>162</v>
      </c>
      <c r="H166" s="161">
        <v>5</v>
      </c>
      <c r="I166" s="162"/>
      <c r="J166" s="162"/>
      <c r="M166" s="158"/>
      <c r="N166" s="163"/>
      <c r="X166" s="164"/>
      <c r="AT166" s="159" t="s">
        <v>160</v>
      </c>
      <c r="AU166" s="159" t="s">
        <v>89</v>
      </c>
      <c r="AV166" s="13" t="s">
        <v>158</v>
      </c>
      <c r="AW166" s="13" t="s">
        <v>5</v>
      </c>
      <c r="AX166" s="13" t="s">
        <v>87</v>
      </c>
      <c r="AY166" s="159" t="s">
        <v>151</v>
      </c>
    </row>
    <row r="167" spans="2:65" s="12" customFormat="1">
      <c r="B167" s="150"/>
      <c r="D167" s="151" t="s">
        <v>160</v>
      </c>
      <c r="F167" s="153" t="s">
        <v>196</v>
      </c>
      <c r="H167" s="154">
        <v>35</v>
      </c>
      <c r="I167" s="155"/>
      <c r="J167" s="155"/>
      <c r="M167" s="150"/>
      <c r="N167" s="156"/>
      <c r="X167" s="157"/>
      <c r="AT167" s="152" t="s">
        <v>160</v>
      </c>
      <c r="AU167" s="152" t="s">
        <v>89</v>
      </c>
      <c r="AV167" s="12" t="s">
        <v>89</v>
      </c>
      <c r="AW167" s="12" t="s">
        <v>4</v>
      </c>
      <c r="AX167" s="12" t="s">
        <v>87</v>
      </c>
      <c r="AY167" s="152" t="s">
        <v>151</v>
      </c>
    </row>
    <row r="168" spans="2:65" s="1" customFormat="1" ht="24.2" customHeight="1">
      <c r="B168" s="31"/>
      <c r="C168" s="136" t="s">
        <v>197</v>
      </c>
      <c r="D168" s="136" t="s">
        <v>154</v>
      </c>
      <c r="E168" s="137" t="s">
        <v>198</v>
      </c>
      <c r="F168" s="138" t="s">
        <v>199</v>
      </c>
      <c r="G168" s="139" t="s">
        <v>200</v>
      </c>
      <c r="H168" s="140">
        <v>32.808999999999997</v>
      </c>
      <c r="I168" s="141"/>
      <c r="J168" s="141"/>
      <c r="K168" s="142">
        <f>ROUND(P168*H168,2)</f>
        <v>0</v>
      </c>
      <c r="L168" s="138" t="s">
        <v>157</v>
      </c>
      <c r="M168" s="31"/>
      <c r="N168" s="143" t="s">
        <v>1</v>
      </c>
      <c r="O168" s="144" t="s">
        <v>42</v>
      </c>
      <c r="P168" s="145">
        <f>I168+J168</f>
        <v>0</v>
      </c>
      <c r="Q168" s="145">
        <f>ROUND(I168*H168,2)</f>
        <v>0</v>
      </c>
      <c r="R168" s="145">
        <f>ROUND(J168*H168,2)</f>
        <v>0</v>
      </c>
      <c r="T168" s="146">
        <f>S168*H168</f>
        <v>0</v>
      </c>
      <c r="U168" s="146">
        <v>0</v>
      </c>
      <c r="V168" s="146">
        <f>U168*H168</f>
        <v>0</v>
      </c>
      <c r="W168" s="146">
        <v>0</v>
      </c>
      <c r="X168" s="147">
        <f>W168*H168</f>
        <v>0</v>
      </c>
      <c r="AR168" s="148" t="s">
        <v>158</v>
      </c>
      <c r="AT168" s="148" t="s">
        <v>154</v>
      </c>
      <c r="AU168" s="148" t="s">
        <v>89</v>
      </c>
      <c r="AY168" s="16" t="s">
        <v>151</v>
      </c>
      <c r="BE168" s="149">
        <f>IF(O168="základní",K168,0)</f>
        <v>0</v>
      </c>
      <c r="BF168" s="149">
        <f>IF(O168="snížená",K168,0)</f>
        <v>0</v>
      </c>
      <c r="BG168" s="149">
        <f>IF(O168="zákl. přenesená",K168,0)</f>
        <v>0</v>
      </c>
      <c r="BH168" s="149">
        <f>IF(O168="sníž. přenesená",K168,0)</f>
        <v>0</v>
      </c>
      <c r="BI168" s="149">
        <f>IF(O168="nulová",K168,0)</f>
        <v>0</v>
      </c>
      <c r="BJ168" s="16" t="s">
        <v>87</v>
      </c>
      <c r="BK168" s="149">
        <f>ROUND(P168*H168,2)</f>
        <v>0</v>
      </c>
      <c r="BL168" s="16" t="s">
        <v>158</v>
      </c>
      <c r="BM168" s="148" t="s">
        <v>201</v>
      </c>
    </row>
    <row r="169" spans="2:65" s="1" customFormat="1" ht="24.2" customHeight="1">
      <c r="B169" s="31"/>
      <c r="C169" s="136" t="s">
        <v>202</v>
      </c>
      <c r="D169" s="136" t="s">
        <v>154</v>
      </c>
      <c r="E169" s="137" t="s">
        <v>203</v>
      </c>
      <c r="F169" s="138" t="s">
        <v>204</v>
      </c>
      <c r="G169" s="139" t="s">
        <v>200</v>
      </c>
      <c r="H169" s="140">
        <v>328.09</v>
      </c>
      <c r="I169" s="141"/>
      <c r="J169" s="141"/>
      <c r="K169" s="142">
        <f>ROUND(P169*H169,2)</f>
        <v>0</v>
      </c>
      <c r="L169" s="138" t="s">
        <v>157</v>
      </c>
      <c r="M169" s="31"/>
      <c r="N169" s="143" t="s">
        <v>1</v>
      </c>
      <c r="O169" s="144" t="s">
        <v>42</v>
      </c>
      <c r="P169" s="145">
        <f>I169+J169</f>
        <v>0</v>
      </c>
      <c r="Q169" s="145">
        <f>ROUND(I169*H169,2)</f>
        <v>0</v>
      </c>
      <c r="R169" s="145">
        <f>ROUND(J169*H169,2)</f>
        <v>0</v>
      </c>
      <c r="T169" s="146">
        <f>S169*H169</f>
        <v>0</v>
      </c>
      <c r="U169" s="146">
        <v>0</v>
      </c>
      <c r="V169" s="146">
        <f>U169*H169</f>
        <v>0</v>
      </c>
      <c r="W169" s="146">
        <v>0</v>
      </c>
      <c r="X169" s="147">
        <f>W169*H169</f>
        <v>0</v>
      </c>
      <c r="AR169" s="148" t="s">
        <v>158</v>
      </c>
      <c r="AT169" s="148" t="s">
        <v>154</v>
      </c>
      <c r="AU169" s="148" t="s">
        <v>89</v>
      </c>
      <c r="AY169" s="16" t="s">
        <v>151</v>
      </c>
      <c r="BE169" s="149">
        <f>IF(O169="základní",K169,0)</f>
        <v>0</v>
      </c>
      <c r="BF169" s="149">
        <f>IF(O169="snížená",K169,0)</f>
        <v>0</v>
      </c>
      <c r="BG169" s="149">
        <f>IF(O169="zákl. přenesená",K169,0)</f>
        <v>0</v>
      </c>
      <c r="BH169" s="149">
        <f>IF(O169="sníž. přenesená",K169,0)</f>
        <v>0</v>
      </c>
      <c r="BI169" s="149">
        <f>IF(O169="nulová",K169,0)</f>
        <v>0</v>
      </c>
      <c r="BJ169" s="16" t="s">
        <v>87</v>
      </c>
      <c r="BK169" s="149">
        <f>ROUND(P169*H169,2)</f>
        <v>0</v>
      </c>
      <c r="BL169" s="16" t="s">
        <v>158</v>
      </c>
      <c r="BM169" s="148" t="s">
        <v>205</v>
      </c>
    </row>
    <row r="170" spans="2:65" s="12" customFormat="1">
      <c r="B170" s="150"/>
      <c r="D170" s="151" t="s">
        <v>160</v>
      </c>
      <c r="F170" s="153" t="s">
        <v>206</v>
      </c>
      <c r="H170" s="154">
        <v>328.09</v>
      </c>
      <c r="I170" s="155"/>
      <c r="J170" s="155"/>
      <c r="M170" s="150"/>
      <c r="N170" s="156"/>
      <c r="X170" s="157"/>
      <c r="AT170" s="152" t="s">
        <v>160</v>
      </c>
      <c r="AU170" s="152" t="s">
        <v>89</v>
      </c>
      <c r="AV170" s="12" t="s">
        <v>89</v>
      </c>
      <c r="AW170" s="12" t="s">
        <v>4</v>
      </c>
      <c r="AX170" s="12" t="s">
        <v>87</v>
      </c>
      <c r="AY170" s="152" t="s">
        <v>151</v>
      </c>
    </row>
    <row r="171" spans="2:65" s="11" customFormat="1" ht="22.9" customHeight="1">
      <c r="B171" s="124"/>
      <c r="D171" s="125" t="s">
        <v>78</v>
      </c>
      <c r="E171" s="134" t="s">
        <v>207</v>
      </c>
      <c r="F171" s="134" t="s">
        <v>208</v>
      </c>
      <c r="I171" s="127"/>
      <c r="J171" s="127"/>
      <c r="K171" s="135">
        <f>BK171</f>
        <v>0</v>
      </c>
      <c r="M171" s="124"/>
      <c r="N171" s="128"/>
      <c r="Q171" s="129">
        <f>Q172</f>
        <v>0</v>
      </c>
      <c r="R171" s="129">
        <f>R172</f>
        <v>0</v>
      </c>
      <c r="T171" s="130">
        <f>T172</f>
        <v>0</v>
      </c>
      <c r="V171" s="130">
        <f>V172</f>
        <v>0</v>
      </c>
      <c r="X171" s="131">
        <f>X172</f>
        <v>0</v>
      </c>
      <c r="AR171" s="125" t="s">
        <v>87</v>
      </c>
      <c r="AT171" s="132" t="s">
        <v>78</v>
      </c>
      <c r="AU171" s="132" t="s">
        <v>87</v>
      </c>
      <c r="AY171" s="125" t="s">
        <v>151</v>
      </c>
      <c r="BK171" s="133">
        <f>BK172</f>
        <v>0</v>
      </c>
    </row>
    <row r="172" spans="2:65" s="1" customFormat="1" ht="24.2" customHeight="1">
      <c r="B172" s="31"/>
      <c r="C172" s="136" t="s">
        <v>209</v>
      </c>
      <c r="D172" s="136" t="s">
        <v>154</v>
      </c>
      <c r="E172" s="137" t="s">
        <v>210</v>
      </c>
      <c r="F172" s="138" t="s">
        <v>211</v>
      </c>
      <c r="G172" s="139" t="s">
        <v>200</v>
      </c>
      <c r="H172" s="140">
        <v>0.114</v>
      </c>
      <c r="I172" s="141"/>
      <c r="J172" s="141"/>
      <c r="K172" s="142">
        <f>ROUND(P172*H172,2)</f>
        <v>0</v>
      </c>
      <c r="L172" s="138" t="s">
        <v>157</v>
      </c>
      <c r="M172" s="31"/>
      <c r="N172" s="143" t="s">
        <v>1</v>
      </c>
      <c r="O172" s="144" t="s">
        <v>42</v>
      </c>
      <c r="P172" s="145">
        <f>I172+J172</f>
        <v>0</v>
      </c>
      <c r="Q172" s="145">
        <f>ROUND(I172*H172,2)</f>
        <v>0</v>
      </c>
      <c r="R172" s="145">
        <f>ROUND(J172*H172,2)</f>
        <v>0</v>
      </c>
      <c r="T172" s="146">
        <f>S172*H172</f>
        <v>0</v>
      </c>
      <c r="U172" s="146">
        <v>0</v>
      </c>
      <c r="V172" s="146">
        <f>U172*H172</f>
        <v>0</v>
      </c>
      <c r="W172" s="146">
        <v>0</v>
      </c>
      <c r="X172" s="147">
        <f>W172*H172</f>
        <v>0</v>
      </c>
      <c r="AR172" s="148" t="s">
        <v>158</v>
      </c>
      <c r="AT172" s="148" t="s">
        <v>154</v>
      </c>
      <c r="AU172" s="148" t="s">
        <v>89</v>
      </c>
      <c r="AY172" s="16" t="s">
        <v>151</v>
      </c>
      <c r="BE172" s="149">
        <f>IF(O172="základní",K172,0)</f>
        <v>0</v>
      </c>
      <c r="BF172" s="149">
        <f>IF(O172="snížená",K172,0)</f>
        <v>0</v>
      </c>
      <c r="BG172" s="149">
        <f>IF(O172="zákl. přenesená",K172,0)</f>
        <v>0</v>
      </c>
      <c r="BH172" s="149">
        <f>IF(O172="sníž. přenesená",K172,0)</f>
        <v>0</v>
      </c>
      <c r="BI172" s="149">
        <f>IF(O172="nulová",K172,0)</f>
        <v>0</v>
      </c>
      <c r="BJ172" s="16" t="s">
        <v>87</v>
      </c>
      <c r="BK172" s="149">
        <f>ROUND(P172*H172,2)</f>
        <v>0</v>
      </c>
      <c r="BL172" s="16" t="s">
        <v>158</v>
      </c>
      <c r="BM172" s="148" t="s">
        <v>212</v>
      </c>
    </row>
    <row r="173" spans="2:65" s="11" customFormat="1" ht="25.9" customHeight="1">
      <c r="B173" s="124"/>
      <c r="D173" s="125" t="s">
        <v>78</v>
      </c>
      <c r="E173" s="126" t="s">
        <v>213</v>
      </c>
      <c r="F173" s="126" t="s">
        <v>214</v>
      </c>
      <c r="I173" s="127"/>
      <c r="J173" s="127"/>
      <c r="K173" s="114">
        <f>BK173</f>
        <v>0</v>
      </c>
      <c r="M173" s="124"/>
      <c r="N173" s="128"/>
      <c r="Q173" s="129">
        <f>Q174+Q246+Q285+Q299+Q301+Q342+Q359+Q421+Q444+Q447</f>
        <v>0</v>
      </c>
      <c r="R173" s="129">
        <f>R174+R246+R285+R299+R301+R342+R359+R421+R444+R447</f>
        <v>0</v>
      </c>
      <c r="T173" s="130">
        <f>T174+T246+T285+T299+T301+T342+T359+T421+T444+T447</f>
        <v>0</v>
      </c>
      <c r="V173" s="130">
        <f>V174+V246+V285+V299+V301+V342+V359+V421+V444+V447</f>
        <v>21.764335068750004</v>
      </c>
      <c r="X173" s="131">
        <f>X174+X246+X285+X299+X301+X342+X359+X421+X444+X447</f>
        <v>32.809393100000001</v>
      </c>
      <c r="AR173" s="125" t="s">
        <v>89</v>
      </c>
      <c r="AT173" s="132" t="s">
        <v>78</v>
      </c>
      <c r="AU173" s="132" t="s">
        <v>79</v>
      </c>
      <c r="AY173" s="125" t="s">
        <v>151</v>
      </c>
      <c r="BK173" s="133">
        <f>BK174+BK246+BK285+BK299+BK301+BK342+BK359+BK421+BK444+BK447</f>
        <v>0</v>
      </c>
    </row>
    <row r="174" spans="2:65" s="11" customFormat="1" ht="22.9" customHeight="1">
      <c r="B174" s="124"/>
      <c r="D174" s="125" t="s">
        <v>78</v>
      </c>
      <c r="E174" s="134" t="s">
        <v>215</v>
      </c>
      <c r="F174" s="134" t="s">
        <v>216</v>
      </c>
      <c r="I174" s="127"/>
      <c r="J174" s="127"/>
      <c r="K174" s="135">
        <f>BK174</f>
        <v>0</v>
      </c>
      <c r="M174" s="124"/>
      <c r="N174" s="128"/>
      <c r="Q174" s="129">
        <f>SUM(Q175:Q245)</f>
        <v>0</v>
      </c>
      <c r="R174" s="129">
        <f>SUM(R175:R245)</f>
        <v>0</v>
      </c>
      <c r="T174" s="130">
        <f>SUM(T175:T245)</f>
        <v>0</v>
      </c>
      <c r="V174" s="130">
        <f>SUM(V175:V245)</f>
        <v>6.6353607737500013</v>
      </c>
      <c r="X174" s="131">
        <f>SUM(X175:X245)</f>
        <v>0</v>
      </c>
      <c r="AR174" s="125" t="s">
        <v>89</v>
      </c>
      <c r="AT174" s="132" t="s">
        <v>78</v>
      </c>
      <c r="AU174" s="132" t="s">
        <v>87</v>
      </c>
      <c r="AY174" s="125" t="s">
        <v>151</v>
      </c>
      <c r="BK174" s="133">
        <f>SUM(BK175:BK245)</f>
        <v>0</v>
      </c>
    </row>
    <row r="175" spans="2:65" s="1" customFormat="1" ht="37.9" customHeight="1">
      <c r="B175" s="31"/>
      <c r="C175" s="136" t="s">
        <v>217</v>
      </c>
      <c r="D175" s="136" t="s">
        <v>154</v>
      </c>
      <c r="E175" s="137" t="s">
        <v>218</v>
      </c>
      <c r="F175" s="138" t="s">
        <v>219</v>
      </c>
      <c r="G175" s="139" t="s">
        <v>190</v>
      </c>
      <c r="H175" s="140">
        <v>75.75</v>
      </c>
      <c r="I175" s="141"/>
      <c r="J175" s="141"/>
      <c r="K175" s="142">
        <f>ROUND(P175*H175,2)</f>
        <v>0</v>
      </c>
      <c r="L175" s="138" t="s">
        <v>1</v>
      </c>
      <c r="M175" s="31"/>
      <c r="N175" s="143" t="s">
        <v>1</v>
      </c>
      <c r="O175" s="144" t="s">
        <v>42</v>
      </c>
      <c r="P175" s="145">
        <f>I175+J175</f>
        <v>0</v>
      </c>
      <c r="Q175" s="145">
        <f>ROUND(I175*H175,2)</f>
        <v>0</v>
      </c>
      <c r="R175" s="145">
        <f>ROUND(J175*H175,2)</f>
        <v>0</v>
      </c>
      <c r="T175" s="146">
        <f>S175*H175</f>
        <v>0</v>
      </c>
      <c r="U175" s="146">
        <v>1.5E-3</v>
      </c>
      <c r="V175" s="146">
        <f>U175*H175</f>
        <v>0.113625</v>
      </c>
      <c r="W175" s="146">
        <v>0</v>
      </c>
      <c r="X175" s="147">
        <f>W175*H175</f>
        <v>0</v>
      </c>
      <c r="AR175" s="148" t="s">
        <v>158</v>
      </c>
      <c r="AT175" s="148" t="s">
        <v>154</v>
      </c>
      <c r="AU175" s="148" t="s">
        <v>89</v>
      </c>
      <c r="AY175" s="16" t="s">
        <v>151</v>
      </c>
      <c r="BE175" s="149">
        <f>IF(O175="základní",K175,0)</f>
        <v>0</v>
      </c>
      <c r="BF175" s="149">
        <f>IF(O175="snížená",K175,0)</f>
        <v>0</v>
      </c>
      <c r="BG175" s="149">
        <f>IF(O175="zákl. přenesená",K175,0)</f>
        <v>0</v>
      </c>
      <c r="BH175" s="149">
        <f>IF(O175="sníž. přenesená",K175,0)</f>
        <v>0</v>
      </c>
      <c r="BI175" s="149">
        <f>IF(O175="nulová",K175,0)</f>
        <v>0</v>
      </c>
      <c r="BJ175" s="16" t="s">
        <v>87</v>
      </c>
      <c r="BK175" s="149">
        <f>ROUND(P175*H175,2)</f>
        <v>0</v>
      </c>
      <c r="BL175" s="16" t="s">
        <v>158</v>
      </c>
      <c r="BM175" s="148" t="s">
        <v>220</v>
      </c>
    </row>
    <row r="176" spans="2:65" s="14" customFormat="1">
      <c r="B176" s="165"/>
      <c r="D176" s="151" t="s">
        <v>160</v>
      </c>
      <c r="E176" s="166" t="s">
        <v>1</v>
      </c>
      <c r="F176" s="167" t="s">
        <v>221</v>
      </c>
      <c r="H176" s="166" t="s">
        <v>1</v>
      </c>
      <c r="I176" s="168"/>
      <c r="J176" s="168"/>
      <c r="M176" s="165"/>
      <c r="N176" s="169"/>
      <c r="X176" s="170"/>
      <c r="AT176" s="166" t="s">
        <v>160</v>
      </c>
      <c r="AU176" s="166" t="s">
        <v>89</v>
      </c>
      <c r="AV176" s="14" t="s">
        <v>87</v>
      </c>
      <c r="AW176" s="14" t="s">
        <v>5</v>
      </c>
      <c r="AX176" s="14" t="s">
        <v>79</v>
      </c>
      <c r="AY176" s="166" t="s">
        <v>151</v>
      </c>
    </row>
    <row r="177" spans="2:65" s="14" customFormat="1">
      <c r="B177" s="165"/>
      <c r="D177" s="151" t="s">
        <v>160</v>
      </c>
      <c r="E177" s="166" t="s">
        <v>1</v>
      </c>
      <c r="F177" s="167" t="s">
        <v>222</v>
      </c>
      <c r="H177" s="166" t="s">
        <v>1</v>
      </c>
      <c r="I177" s="168"/>
      <c r="J177" s="168"/>
      <c r="M177" s="165"/>
      <c r="N177" s="169"/>
      <c r="X177" s="170"/>
      <c r="AT177" s="166" t="s">
        <v>160</v>
      </c>
      <c r="AU177" s="166" t="s">
        <v>89</v>
      </c>
      <c r="AV177" s="14" t="s">
        <v>87</v>
      </c>
      <c r="AW177" s="14" t="s">
        <v>5</v>
      </c>
      <c r="AX177" s="14" t="s">
        <v>79</v>
      </c>
      <c r="AY177" s="166" t="s">
        <v>151</v>
      </c>
    </row>
    <row r="178" spans="2:65" s="12" customFormat="1">
      <c r="B178" s="150"/>
      <c r="D178" s="151" t="s">
        <v>160</v>
      </c>
      <c r="E178" s="152" t="s">
        <v>1</v>
      </c>
      <c r="F178" s="153" t="s">
        <v>223</v>
      </c>
      <c r="H178" s="154">
        <v>75.75</v>
      </c>
      <c r="I178" s="155"/>
      <c r="J178" s="155"/>
      <c r="M178" s="150"/>
      <c r="N178" s="156"/>
      <c r="X178" s="157"/>
      <c r="AT178" s="152" t="s">
        <v>160</v>
      </c>
      <c r="AU178" s="152" t="s">
        <v>89</v>
      </c>
      <c r="AV178" s="12" t="s">
        <v>89</v>
      </c>
      <c r="AW178" s="12" t="s">
        <v>5</v>
      </c>
      <c r="AX178" s="12" t="s">
        <v>79</v>
      </c>
      <c r="AY178" s="152" t="s">
        <v>151</v>
      </c>
    </row>
    <row r="179" spans="2:65" s="13" customFormat="1">
      <c r="B179" s="158"/>
      <c r="D179" s="151" t="s">
        <v>160</v>
      </c>
      <c r="E179" s="159" t="s">
        <v>1</v>
      </c>
      <c r="F179" s="160" t="s">
        <v>162</v>
      </c>
      <c r="H179" s="161">
        <v>75.75</v>
      </c>
      <c r="I179" s="162"/>
      <c r="J179" s="162"/>
      <c r="M179" s="158"/>
      <c r="N179" s="163"/>
      <c r="X179" s="164"/>
      <c r="AT179" s="159" t="s">
        <v>160</v>
      </c>
      <c r="AU179" s="159" t="s">
        <v>89</v>
      </c>
      <c r="AV179" s="13" t="s">
        <v>158</v>
      </c>
      <c r="AW179" s="13" t="s">
        <v>5</v>
      </c>
      <c r="AX179" s="13" t="s">
        <v>87</v>
      </c>
      <c r="AY179" s="159" t="s">
        <v>151</v>
      </c>
    </row>
    <row r="180" spans="2:65" s="1" customFormat="1" ht="24.2" customHeight="1">
      <c r="B180" s="31"/>
      <c r="C180" s="136" t="s">
        <v>224</v>
      </c>
      <c r="D180" s="136" t="s">
        <v>154</v>
      </c>
      <c r="E180" s="137" t="s">
        <v>225</v>
      </c>
      <c r="F180" s="138" t="s">
        <v>226</v>
      </c>
      <c r="G180" s="139" t="s">
        <v>97</v>
      </c>
      <c r="H180" s="140">
        <v>514.16800000000001</v>
      </c>
      <c r="I180" s="141"/>
      <c r="J180" s="141"/>
      <c r="K180" s="142">
        <f>ROUND(P180*H180,2)</f>
        <v>0</v>
      </c>
      <c r="L180" s="138" t="s">
        <v>157</v>
      </c>
      <c r="M180" s="31"/>
      <c r="N180" s="143" t="s">
        <v>1</v>
      </c>
      <c r="O180" s="144" t="s">
        <v>42</v>
      </c>
      <c r="P180" s="145">
        <f>I180+J180</f>
        <v>0</v>
      </c>
      <c r="Q180" s="145">
        <f>ROUND(I180*H180,2)</f>
        <v>0</v>
      </c>
      <c r="R180" s="145">
        <f>ROUND(J180*H180,2)</f>
        <v>0</v>
      </c>
      <c r="T180" s="146">
        <f>S180*H180</f>
        <v>0</v>
      </c>
      <c r="U180" s="146">
        <v>0</v>
      </c>
      <c r="V180" s="146">
        <f>U180*H180</f>
        <v>0</v>
      </c>
      <c r="W180" s="146">
        <v>0</v>
      </c>
      <c r="X180" s="147">
        <f>W180*H180</f>
        <v>0</v>
      </c>
      <c r="AR180" s="148" t="s">
        <v>227</v>
      </c>
      <c r="AT180" s="148" t="s">
        <v>154</v>
      </c>
      <c r="AU180" s="148" t="s">
        <v>89</v>
      </c>
      <c r="AY180" s="16" t="s">
        <v>151</v>
      </c>
      <c r="BE180" s="149">
        <f>IF(O180="základní",K180,0)</f>
        <v>0</v>
      </c>
      <c r="BF180" s="149">
        <f>IF(O180="snížená",K180,0)</f>
        <v>0</v>
      </c>
      <c r="BG180" s="149">
        <f>IF(O180="zákl. přenesená",K180,0)</f>
        <v>0</v>
      </c>
      <c r="BH180" s="149">
        <f>IF(O180="sníž. přenesená",K180,0)</f>
        <v>0</v>
      </c>
      <c r="BI180" s="149">
        <f>IF(O180="nulová",K180,0)</f>
        <v>0</v>
      </c>
      <c r="BJ180" s="16" t="s">
        <v>87</v>
      </c>
      <c r="BK180" s="149">
        <f>ROUND(P180*H180,2)</f>
        <v>0</v>
      </c>
      <c r="BL180" s="16" t="s">
        <v>227</v>
      </c>
      <c r="BM180" s="148" t="s">
        <v>228</v>
      </c>
    </row>
    <row r="181" spans="2:65" s="12" customFormat="1">
      <c r="B181" s="150"/>
      <c r="D181" s="151" t="s">
        <v>160</v>
      </c>
      <c r="E181" s="152" t="s">
        <v>1</v>
      </c>
      <c r="F181" s="153" t="s">
        <v>95</v>
      </c>
      <c r="H181" s="154">
        <v>514.16800000000001</v>
      </c>
      <c r="I181" s="155"/>
      <c r="J181" s="155"/>
      <c r="M181" s="150"/>
      <c r="N181" s="156"/>
      <c r="X181" s="157"/>
      <c r="AT181" s="152" t="s">
        <v>160</v>
      </c>
      <c r="AU181" s="152" t="s">
        <v>89</v>
      </c>
      <c r="AV181" s="12" t="s">
        <v>89</v>
      </c>
      <c r="AW181" s="12" t="s">
        <v>5</v>
      </c>
      <c r="AX181" s="12" t="s">
        <v>79</v>
      </c>
      <c r="AY181" s="152" t="s">
        <v>151</v>
      </c>
    </row>
    <row r="182" spans="2:65" s="13" customFormat="1">
      <c r="B182" s="158"/>
      <c r="D182" s="151" t="s">
        <v>160</v>
      </c>
      <c r="E182" s="159" t="s">
        <v>1</v>
      </c>
      <c r="F182" s="160" t="s">
        <v>162</v>
      </c>
      <c r="H182" s="161">
        <v>514.16800000000001</v>
      </c>
      <c r="I182" s="162"/>
      <c r="J182" s="162"/>
      <c r="M182" s="158"/>
      <c r="N182" s="163"/>
      <c r="X182" s="164"/>
      <c r="AT182" s="159" t="s">
        <v>160</v>
      </c>
      <c r="AU182" s="159" t="s">
        <v>89</v>
      </c>
      <c r="AV182" s="13" t="s">
        <v>158</v>
      </c>
      <c r="AW182" s="13" t="s">
        <v>5</v>
      </c>
      <c r="AX182" s="13" t="s">
        <v>87</v>
      </c>
      <c r="AY182" s="159" t="s">
        <v>151</v>
      </c>
    </row>
    <row r="183" spans="2:65" s="1" customFormat="1">
      <c r="B183" s="31"/>
      <c r="D183" s="151" t="s">
        <v>229</v>
      </c>
      <c r="F183" s="171" t="s">
        <v>230</v>
      </c>
      <c r="M183" s="31"/>
      <c r="N183" s="172"/>
      <c r="X183" s="55"/>
      <c r="AU183" s="16" t="s">
        <v>89</v>
      </c>
    </row>
    <row r="184" spans="2:65" s="1" customFormat="1">
      <c r="B184" s="31"/>
      <c r="D184" s="151" t="s">
        <v>229</v>
      </c>
      <c r="F184" s="173" t="s">
        <v>231</v>
      </c>
      <c r="H184" s="174">
        <v>514.16800000000001</v>
      </c>
      <c r="M184" s="31"/>
      <c r="N184" s="172"/>
      <c r="X184" s="55"/>
      <c r="AU184" s="16" t="s">
        <v>89</v>
      </c>
    </row>
    <row r="185" spans="2:65" s="1" customFormat="1">
      <c r="B185" s="31"/>
      <c r="D185" s="151" t="s">
        <v>229</v>
      </c>
      <c r="F185" s="173" t="s">
        <v>162</v>
      </c>
      <c r="H185" s="174">
        <v>514.16800000000001</v>
      </c>
      <c r="M185" s="31"/>
      <c r="N185" s="172"/>
      <c r="X185" s="55"/>
      <c r="AU185" s="16" t="s">
        <v>89</v>
      </c>
    </row>
    <row r="186" spans="2:65" s="1" customFormat="1" ht="49.15" customHeight="1">
      <c r="B186" s="31"/>
      <c r="C186" s="175" t="s">
        <v>9</v>
      </c>
      <c r="D186" s="175" t="s">
        <v>232</v>
      </c>
      <c r="E186" s="176" t="s">
        <v>233</v>
      </c>
      <c r="F186" s="177" t="s">
        <v>234</v>
      </c>
      <c r="G186" s="178" t="s">
        <v>97</v>
      </c>
      <c r="H186" s="179">
        <v>599.26300000000003</v>
      </c>
      <c r="I186" s="180"/>
      <c r="J186" s="181"/>
      <c r="K186" s="182">
        <f>ROUND(P186*H186,2)</f>
        <v>0</v>
      </c>
      <c r="L186" s="177" t="s">
        <v>157</v>
      </c>
      <c r="M186" s="183"/>
      <c r="N186" s="184" t="s">
        <v>1</v>
      </c>
      <c r="O186" s="144" t="s">
        <v>42</v>
      </c>
      <c r="P186" s="145">
        <f>I186+J186</f>
        <v>0</v>
      </c>
      <c r="Q186" s="145">
        <f>ROUND(I186*H186,2)</f>
        <v>0</v>
      </c>
      <c r="R186" s="145">
        <f>ROUND(J186*H186,2)</f>
        <v>0</v>
      </c>
      <c r="T186" s="146">
        <f>S186*H186</f>
        <v>0</v>
      </c>
      <c r="U186" s="146">
        <v>4.0000000000000001E-3</v>
      </c>
      <c r="V186" s="146">
        <f>U186*H186</f>
        <v>2.3970520000000004</v>
      </c>
      <c r="W186" s="146">
        <v>0</v>
      </c>
      <c r="X186" s="147">
        <f>W186*H186</f>
        <v>0</v>
      </c>
      <c r="AR186" s="148" t="s">
        <v>235</v>
      </c>
      <c r="AT186" s="148" t="s">
        <v>232</v>
      </c>
      <c r="AU186" s="148" t="s">
        <v>89</v>
      </c>
      <c r="AY186" s="16" t="s">
        <v>151</v>
      </c>
      <c r="BE186" s="149">
        <f>IF(O186="základní",K186,0)</f>
        <v>0</v>
      </c>
      <c r="BF186" s="149">
        <f>IF(O186="snížená",K186,0)</f>
        <v>0</v>
      </c>
      <c r="BG186" s="149">
        <f>IF(O186="zákl. přenesená",K186,0)</f>
        <v>0</v>
      </c>
      <c r="BH186" s="149">
        <f>IF(O186="sníž. přenesená",K186,0)</f>
        <v>0</v>
      </c>
      <c r="BI186" s="149">
        <f>IF(O186="nulová",K186,0)</f>
        <v>0</v>
      </c>
      <c r="BJ186" s="16" t="s">
        <v>87</v>
      </c>
      <c r="BK186" s="149">
        <f>ROUND(P186*H186,2)</f>
        <v>0</v>
      </c>
      <c r="BL186" s="16" t="s">
        <v>227</v>
      </c>
      <c r="BM186" s="148" t="s">
        <v>236</v>
      </c>
    </row>
    <row r="187" spans="2:65" s="12" customFormat="1">
      <c r="B187" s="150"/>
      <c r="D187" s="151" t="s">
        <v>160</v>
      </c>
      <c r="E187" s="152" t="s">
        <v>1</v>
      </c>
      <c r="F187" s="153" t="s">
        <v>95</v>
      </c>
      <c r="H187" s="154">
        <v>514.16800000000001</v>
      </c>
      <c r="I187" s="155"/>
      <c r="J187" s="155"/>
      <c r="M187" s="150"/>
      <c r="N187" s="156"/>
      <c r="X187" s="157"/>
      <c r="AT187" s="152" t="s">
        <v>160</v>
      </c>
      <c r="AU187" s="152" t="s">
        <v>89</v>
      </c>
      <c r="AV187" s="12" t="s">
        <v>89</v>
      </c>
      <c r="AW187" s="12" t="s">
        <v>5</v>
      </c>
      <c r="AX187" s="12" t="s">
        <v>79</v>
      </c>
      <c r="AY187" s="152" t="s">
        <v>151</v>
      </c>
    </row>
    <row r="188" spans="2:65" s="13" customFormat="1">
      <c r="B188" s="158"/>
      <c r="D188" s="151" t="s">
        <v>160</v>
      </c>
      <c r="E188" s="159" t="s">
        <v>1</v>
      </c>
      <c r="F188" s="160" t="s">
        <v>162</v>
      </c>
      <c r="H188" s="161">
        <v>514.16800000000001</v>
      </c>
      <c r="I188" s="162"/>
      <c r="J188" s="162"/>
      <c r="M188" s="158"/>
      <c r="N188" s="163"/>
      <c r="X188" s="164"/>
      <c r="AT188" s="159" t="s">
        <v>160</v>
      </c>
      <c r="AU188" s="159" t="s">
        <v>89</v>
      </c>
      <c r="AV188" s="13" t="s">
        <v>158</v>
      </c>
      <c r="AW188" s="13" t="s">
        <v>5</v>
      </c>
      <c r="AX188" s="13" t="s">
        <v>87</v>
      </c>
      <c r="AY188" s="159" t="s">
        <v>151</v>
      </c>
    </row>
    <row r="189" spans="2:65" s="1" customFormat="1">
      <c r="B189" s="31"/>
      <c r="D189" s="151" t="s">
        <v>229</v>
      </c>
      <c r="F189" s="171" t="s">
        <v>230</v>
      </c>
      <c r="M189" s="31"/>
      <c r="N189" s="172"/>
      <c r="X189" s="55"/>
      <c r="AU189" s="16" t="s">
        <v>89</v>
      </c>
    </row>
    <row r="190" spans="2:65" s="1" customFormat="1">
      <c r="B190" s="31"/>
      <c r="D190" s="151" t="s">
        <v>229</v>
      </c>
      <c r="F190" s="173" t="s">
        <v>231</v>
      </c>
      <c r="H190" s="174">
        <v>514.16800000000001</v>
      </c>
      <c r="M190" s="31"/>
      <c r="N190" s="172"/>
      <c r="X190" s="55"/>
      <c r="AU190" s="16" t="s">
        <v>89</v>
      </c>
    </row>
    <row r="191" spans="2:65" s="1" customFormat="1">
      <c r="B191" s="31"/>
      <c r="D191" s="151" t="s">
        <v>229</v>
      </c>
      <c r="F191" s="173" t="s">
        <v>162</v>
      </c>
      <c r="H191" s="174">
        <v>514.16800000000001</v>
      </c>
      <c r="M191" s="31"/>
      <c r="N191" s="172"/>
      <c r="X191" s="55"/>
      <c r="AU191" s="16" t="s">
        <v>89</v>
      </c>
    </row>
    <row r="192" spans="2:65" s="12" customFormat="1">
      <c r="B192" s="150"/>
      <c r="D192" s="151" t="s">
        <v>160</v>
      </c>
      <c r="F192" s="153" t="s">
        <v>237</v>
      </c>
      <c r="H192" s="154">
        <v>599.26300000000003</v>
      </c>
      <c r="I192" s="155"/>
      <c r="J192" s="155"/>
      <c r="M192" s="150"/>
      <c r="N192" s="156"/>
      <c r="X192" s="157"/>
      <c r="AT192" s="152" t="s">
        <v>160</v>
      </c>
      <c r="AU192" s="152" t="s">
        <v>89</v>
      </c>
      <c r="AV192" s="12" t="s">
        <v>89</v>
      </c>
      <c r="AW192" s="12" t="s">
        <v>4</v>
      </c>
      <c r="AX192" s="12" t="s">
        <v>87</v>
      </c>
      <c r="AY192" s="152" t="s">
        <v>151</v>
      </c>
    </row>
    <row r="193" spans="2:65" s="1" customFormat="1" ht="24.2" customHeight="1">
      <c r="B193" s="31"/>
      <c r="C193" s="136" t="s">
        <v>227</v>
      </c>
      <c r="D193" s="136" t="s">
        <v>154</v>
      </c>
      <c r="E193" s="137" t="s">
        <v>238</v>
      </c>
      <c r="F193" s="138" t="s">
        <v>239</v>
      </c>
      <c r="G193" s="139" t="s">
        <v>97</v>
      </c>
      <c r="H193" s="140">
        <v>543.95100000000002</v>
      </c>
      <c r="I193" s="141"/>
      <c r="J193" s="141"/>
      <c r="K193" s="142">
        <f>ROUND(P193*H193,2)</f>
        <v>0</v>
      </c>
      <c r="L193" s="138" t="s">
        <v>157</v>
      </c>
      <c r="M193" s="31"/>
      <c r="N193" s="143" t="s">
        <v>1</v>
      </c>
      <c r="O193" s="144" t="s">
        <v>42</v>
      </c>
      <c r="P193" s="145">
        <f>I193+J193</f>
        <v>0</v>
      </c>
      <c r="Q193" s="145">
        <f>ROUND(I193*H193,2)</f>
        <v>0</v>
      </c>
      <c r="R193" s="145">
        <f>ROUND(J193*H193,2)</f>
        <v>0</v>
      </c>
      <c r="T193" s="146">
        <f>S193*H193</f>
        <v>0</v>
      </c>
      <c r="U193" s="146">
        <v>9.3824999999999996E-4</v>
      </c>
      <c r="V193" s="146">
        <f>U193*H193</f>
        <v>0.51036202575</v>
      </c>
      <c r="W193" s="146">
        <v>0</v>
      </c>
      <c r="X193" s="147">
        <f>W193*H193</f>
        <v>0</v>
      </c>
      <c r="AR193" s="148" t="s">
        <v>227</v>
      </c>
      <c r="AT193" s="148" t="s">
        <v>154</v>
      </c>
      <c r="AU193" s="148" t="s">
        <v>89</v>
      </c>
      <c r="AY193" s="16" t="s">
        <v>151</v>
      </c>
      <c r="BE193" s="149">
        <f>IF(O193="základní",K193,0)</f>
        <v>0</v>
      </c>
      <c r="BF193" s="149">
        <f>IF(O193="snížená",K193,0)</f>
        <v>0</v>
      </c>
      <c r="BG193" s="149">
        <f>IF(O193="zákl. přenesená",K193,0)</f>
        <v>0</v>
      </c>
      <c r="BH193" s="149">
        <f>IF(O193="sníž. přenesená",K193,0)</f>
        <v>0</v>
      </c>
      <c r="BI193" s="149">
        <f>IF(O193="nulová",K193,0)</f>
        <v>0</v>
      </c>
      <c r="BJ193" s="16" t="s">
        <v>87</v>
      </c>
      <c r="BK193" s="149">
        <f>ROUND(P193*H193,2)</f>
        <v>0</v>
      </c>
      <c r="BL193" s="16" t="s">
        <v>227</v>
      </c>
      <c r="BM193" s="148" t="s">
        <v>240</v>
      </c>
    </row>
    <row r="194" spans="2:65" s="12" customFormat="1">
      <c r="B194" s="150"/>
      <c r="D194" s="151" t="s">
        <v>160</v>
      </c>
      <c r="E194" s="152" t="s">
        <v>1</v>
      </c>
      <c r="F194" s="153" t="s">
        <v>95</v>
      </c>
      <c r="H194" s="154">
        <v>514.16800000000001</v>
      </c>
      <c r="I194" s="155"/>
      <c r="J194" s="155"/>
      <c r="M194" s="150"/>
      <c r="N194" s="156"/>
      <c r="X194" s="157"/>
      <c r="AT194" s="152" t="s">
        <v>160</v>
      </c>
      <c r="AU194" s="152" t="s">
        <v>89</v>
      </c>
      <c r="AV194" s="12" t="s">
        <v>89</v>
      </c>
      <c r="AW194" s="12" t="s">
        <v>5</v>
      </c>
      <c r="AX194" s="12" t="s">
        <v>79</v>
      </c>
      <c r="AY194" s="152" t="s">
        <v>151</v>
      </c>
    </row>
    <row r="195" spans="2:65" s="14" customFormat="1">
      <c r="B195" s="165"/>
      <c r="D195" s="151" t="s">
        <v>160</v>
      </c>
      <c r="E195" s="166" t="s">
        <v>1</v>
      </c>
      <c r="F195" s="167" t="s">
        <v>241</v>
      </c>
      <c r="H195" s="166" t="s">
        <v>1</v>
      </c>
      <c r="I195" s="168"/>
      <c r="J195" s="168"/>
      <c r="M195" s="165"/>
      <c r="N195" s="169"/>
      <c r="X195" s="170"/>
      <c r="AT195" s="166" t="s">
        <v>160</v>
      </c>
      <c r="AU195" s="166" t="s">
        <v>89</v>
      </c>
      <c r="AV195" s="14" t="s">
        <v>87</v>
      </c>
      <c r="AW195" s="14" t="s">
        <v>5</v>
      </c>
      <c r="AX195" s="14" t="s">
        <v>79</v>
      </c>
      <c r="AY195" s="166" t="s">
        <v>151</v>
      </c>
    </row>
    <row r="196" spans="2:65" s="12" customFormat="1">
      <c r="B196" s="150"/>
      <c r="D196" s="151" t="s">
        <v>160</v>
      </c>
      <c r="E196" s="152" t="s">
        <v>1</v>
      </c>
      <c r="F196" s="153" t="s">
        <v>242</v>
      </c>
      <c r="H196" s="154">
        <v>5.6829999999999998</v>
      </c>
      <c r="I196" s="155"/>
      <c r="J196" s="155"/>
      <c r="M196" s="150"/>
      <c r="N196" s="156"/>
      <c r="X196" s="157"/>
      <c r="AT196" s="152" t="s">
        <v>160</v>
      </c>
      <c r="AU196" s="152" t="s">
        <v>89</v>
      </c>
      <c r="AV196" s="12" t="s">
        <v>89</v>
      </c>
      <c r="AW196" s="12" t="s">
        <v>5</v>
      </c>
      <c r="AX196" s="12" t="s">
        <v>79</v>
      </c>
      <c r="AY196" s="152" t="s">
        <v>151</v>
      </c>
    </row>
    <row r="197" spans="2:65" s="14" customFormat="1">
      <c r="B197" s="165"/>
      <c r="D197" s="151" t="s">
        <v>160</v>
      </c>
      <c r="E197" s="166" t="s">
        <v>1</v>
      </c>
      <c r="F197" s="167" t="s">
        <v>243</v>
      </c>
      <c r="H197" s="166" t="s">
        <v>1</v>
      </c>
      <c r="I197" s="168"/>
      <c r="J197" s="168"/>
      <c r="M197" s="165"/>
      <c r="N197" s="169"/>
      <c r="X197" s="170"/>
      <c r="AT197" s="166" t="s">
        <v>160</v>
      </c>
      <c r="AU197" s="166" t="s">
        <v>89</v>
      </c>
      <c r="AV197" s="14" t="s">
        <v>87</v>
      </c>
      <c r="AW197" s="14" t="s">
        <v>5</v>
      </c>
      <c r="AX197" s="14" t="s">
        <v>79</v>
      </c>
      <c r="AY197" s="166" t="s">
        <v>151</v>
      </c>
    </row>
    <row r="198" spans="2:65" s="12" customFormat="1">
      <c r="B198" s="150"/>
      <c r="D198" s="151" t="s">
        <v>160</v>
      </c>
      <c r="E198" s="152" t="s">
        <v>1</v>
      </c>
      <c r="F198" s="153" t="s">
        <v>244</v>
      </c>
      <c r="H198" s="154">
        <v>24.1</v>
      </c>
      <c r="I198" s="155"/>
      <c r="J198" s="155"/>
      <c r="M198" s="150"/>
      <c r="N198" s="156"/>
      <c r="X198" s="157"/>
      <c r="AT198" s="152" t="s">
        <v>160</v>
      </c>
      <c r="AU198" s="152" t="s">
        <v>89</v>
      </c>
      <c r="AV198" s="12" t="s">
        <v>89</v>
      </c>
      <c r="AW198" s="12" t="s">
        <v>5</v>
      </c>
      <c r="AX198" s="12" t="s">
        <v>79</v>
      </c>
      <c r="AY198" s="152" t="s">
        <v>151</v>
      </c>
    </row>
    <row r="199" spans="2:65" s="13" customFormat="1">
      <c r="B199" s="158"/>
      <c r="D199" s="151" t="s">
        <v>160</v>
      </c>
      <c r="E199" s="159" t="s">
        <v>1</v>
      </c>
      <c r="F199" s="160" t="s">
        <v>162</v>
      </c>
      <c r="H199" s="161">
        <v>543.95100000000002</v>
      </c>
      <c r="I199" s="162"/>
      <c r="J199" s="162"/>
      <c r="M199" s="158"/>
      <c r="N199" s="163"/>
      <c r="X199" s="164"/>
      <c r="AT199" s="159" t="s">
        <v>160</v>
      </c>
      <c r="AU199" s="159" t="s">
        <v>89</v>
      </c>
      <c r="AV199" s="13" t="s">
        <v>158</v>
      </c>
      <c r="AW199" s="13" t="s">
        <v>5</v>
      </c>
      <c r="AX199" s="13" t="s">
        <v>87</v>
      </c>
      <c r="AY199" s="159" t="s">
        <v>151</v>
      </c>
    </row>
    <row r="200" spans="2:65" s="1" customFormat="1">
      <c r="B200" s="31"/>
      <c r="D200" s="151" t="s">
        <v>229</v>
      </c>
      <c r="F200" s="171" t="s">
        <v>230</v>
      </c>
      <c r="M200" s="31"/>
      <c r="N200" s="172"/>
      <c r="X200" s="55"/>
      <c r="AU200" s="16" t="s">
        <v>89</v>
      </c>
    </row>
    <row r="201" spans="2:65" s="1" customFormat="1">
      <c r="B201" s="31"/>
      <c r="D201" s="151" t="s">
        <v>229</v>
      </c>
      <c r="F201" s="173" t="s">
        <v>231</v>
      </c>
      <c r="H201" s="174">
        <v>514.16800000000001</v>
      </c>
      <c r="M201" s="31"/>
      <c r="N201" s="172"/>
      <c r="X201" s="55"/>
      <c r="AU201" s="16" t="s">
        <v>89</v>
      </c>
    </row>
    <row r="202" spans="2:65" s="1" customFormat="1">
      <c r="B202" s="31"/>
      <c r="D202" s="151" t="s">
        <v>229</v>
      </c>
      <c r="F202" s="173" t="s">
        <v>162</v>
      </c>
      <c r="H202" s="174">
        <v>514.16800000000001</v>
      </c>
      <c r="M202" s="31"/>
      <c r="N202" s="172"/>
      <c r="X202" s="55"/>
      <c r="AU202" s="16" t="s">
        <v>89</v>
      </c>
    </row>
    <row r="203" spans="2:65" s="1" customFormat="1" ht="44.25" customHeight="1">
      <c r="B203" s="31"/>
      <c r="C203" s="175" t="s">
        <v>245</v>
      </c>
      <c r="D203" s="175" t="s">
        <v>232</v>
      </c>
      <c r="E203" s="176" t="s">
        <v>246</v>
      </c>
      <c r="F203" s="177" t="s">
        <v>247</v>
      </c>
      <c r="G203" s="178" t="s">
        <v>97</v>
      </c>
      <c r="H203" s="179">
        <v>633.97500000000002</v>
      </c>
      <c r="I203" s="180"/>
      <c r="J203" s="181"/>
      <c r="K203" s="182">
        <f>ROUND(P203*H203,2)</f>
        <v>0</v>
      </c>
      <c r="L203" s="177" t="s">
        <v>157</v>
      </c>
      <c r="M203" s="183"/>
      <c r="N203" s="184" t="s">
        <v>1</v>
      </c>
      <c r="O203" s="144" t="s">
        <v>42</v>
      </c>
      <c r="P203" s="145">
        <f>I203+J203</f>
        <v>0</v>
      </c>
      <c r="Q203" s="145">
        <f>ROUND(I203*H203,2)</f>
        <v>0</v>
      </c>
      <c r="R203" s="145">
        <f>ROUND(J203*H203,2)</f>
        <v>0</v>
      </c>
      <c r="T203" s="146">
        <f>S203*H203</f>
        <v>0</v>
      </c>
      <c r="U203" s="146">
        <v>5.5300000000000002E-3</v>
      </c>
      <c r="V203" s="146">
        <f>U203*H203</f>
        <v>3.5058817500000004</v>
      </c>
      <c r="W203" s="146">
        <v>0</v>
      </c>
      <c r="X203" s="147">
        <f>W203*H203</f>
        <v>0</v>
      </c>
      <c r="AR203" s="148" t="s">
        <v>235</v>
      </c>
      <c r="AT203" s="148" t="s">
        <v>232</v>
      </c>
      <c r="AU203" s="148" t="s">
        <v>89</v>
      </c>
      <c r="AY203" s="16" t="s">
        <v>151</v>
      </c>
      <c r="BE203" s="149">
        <f>IF(O203="základní",K203,0)</f>
        <v>0</v>
      </c>
      <c r="BF203" s="149">
        <f>IF(O203="snížená",K203,0)</f>
        <v>0</v>
      </c>
      <c r="BG203" s="149">
        <f>IF(O203="zákl. přenesená",K203,0)</f>
        <v>0</v>
      </c>
      <c r="BH203" s="149">
        <f>IF(O203="sníž. přenesená",K203,0)</f>
        <v>0</v>
      </c>
      <c r="BI203" s="149">
        <f>IF(O203="nulová",K203,0)</f>
        <v>0</v>
      </c>
      <c r="BJ203" s="16" t="s">
        <v>87</v>
      </c>
      <c r="BK203" s="149">
        <f>ROUND(P203*H203,2)</f>
        <v>0</v>
      </c>
      <c r="BL203" s="16" t="s">
        <v>227</v>
      </c>
      <c r="BM203" s="148" t="s">
        <v>248</v>
      </c>
    </row>
    <row r="204" spans="2:65" s="12" customFormat="1">
      <c r="B204" s="150"/>
      <c r="D204" s="151" t="s">
        <v>160</v>
      </c>
      <c r="E204" s="152" t="s">
        <v>1</v>
      </c>
      <c r="F204" s="153" t="s">
        <v>95</v>
      </c>
      <c r="H204" s="154">
        <v>514.16800000000001</v>
      </c>
      <c r="I204" s="155"/>
      <c r="J204" s="155"/>
      <c r="M204" s="150"/>
      <c r="N204" s="156"/>
      <c r="X204" s="157"/>
      <c r="AT204" s="152" t="s">
        <v>160</v>
      </c>
      <c r="AU204" s="152" t="s">
        <v>89</v>
      </c>
      <c r="AV204" s="12" t="s">
        <v>89</v>
      </c>
      <c r="AW204" s="12" t="s">
        <v>5</v>
      </c>
      <c r="AX204" s="12" t="s">
        <v>79</v>
      </c>
      <c r="AY204" s="152" t="s">
        <v>151</v>
      </c>
    </row>
    <row r="205" spans="2:65" s="14" customFormat="1">
      <c r="B205" s="165"/>
      <c r="D205" s="151" t="s">
        <v>160</v>
      </c>
      <c r="E205" s="166" t="s">
        <v>1</v>
      </c>
      <c r="F205" s="167" t="s">
        <v>241</v>
      </c>
      <c r="H205" s="166" t="s">
        <v>1</v>
      </c>
      <c r="I205" s="168"/>
      <c r="J205" s="168"/>
      <c r="M205" s="165"/>
      <c r="N205" s="169"/>
      <c r="X205" s="170"/>
      <c r="AT205" s="166" t="s">
        <v>160</v>
      </c>
      <c r="AU205" s="166" t="s">
        <v>89</v>
      </c>
      <c r="AV205" s="14" t="s">
        <v>87</v>
      </c>
      <c r="AW205" s="14" t="s">
        <v>5</v>
      </c>
      <c r="AX205" s="14" t="s">
        <v>79</v>
      </c>
      <c r="AY205" s="166" t="s">
        <v>151</v>
      </c>
    </row>
    <row r="206" spans="2:65" s="12" customFormat="1">
      <c r="B206" s="150"/>
      <c r="D206" s="151" t="s">
        <v>160</v>
      </c>
      <c r="E206" s="152" t="s">
        <v>1</v>
      </c>
      <c r="F206" s="153" t="s">
        <v>242</v>
      </c>
      <c r="H206" s="154">
        <v>5.6829999999999998</v>
      </c>
      <c r="I206" s="155"/>
      <c r="J206" s="155"/>
      <c r="M206" s="150"/>
      <c r="N206" s="156"/>
      <c r="X206" s="157"/>
      <c r="AT206" s="152" t="s">
        <v>160</v>
      </c>
      <c r="AU206" s="152" t="s">
        <v>89</v>
      </c>
      <c r="AV206" s="12" t="s">
        <v>89</v>
      </c>
      <c r="AW206" s="12" t="s">
        <v>5</v>
      </c>
      <c r="AX206" s="12" t="s">
        <v>79</v>
      </c>
      <c r="AY206" s="152" t="s">
        <v>151</v>
      </c>
    </row>
    <row r="207" spans="2:65" s="14" customFormat="1">
      <c r="B207" s="165"/>
      <c r="D207" s="151" t="s">
        <v>160</v>
      </c>
      <c r="E207" s="166" t="s">
        <v>1</v>
      </c>
      <c r="F207" s="167" t="s">
        <v>243</v>
      </c>
      <c r="H207" s="166" t="s">
        <v>1</v>
      </c>
      <c r="I207" s="168"/>
      <c r="J207" s="168"/>
      <c r="M207" s="165"/>
      <c r="N207" s="169"/>
      <c r="X207" s="170"/>
      <c r="AT207" s="166" t="s">
        <v>160</v>
      </c>
      <c r="AU207" s="166" t="s">
        <v>89</v>
      </c>
      <c r="AV207" s="14" t="s">
        <v>87</v>
      </c>
      <c r="AW207" s="14" t="s">
        <v>5</v>
      </c>
      <c r="AX207" s="14" t="s">
        <v>79</v>
      </c>
      <c r="AY207" s="166" t="s">
        <v>151</v>
      </c>
    </row>
    <row r="208" spans="2:65" s="12" customFormat="1">
      <c r="B208" s="150"/>
      <c r="D208" s="151" t="s">
        <v>160</v>
      </c>
      <c r="E208" s="152" t="s">
        <v>1</v>
      </c>
      <c r="F208" s="153" t="s">
        <v>244</v>
      </c>
      <c r="H208" s="154">
        <v>24.1</v>
      </c>
      <c r="I208" s="155"/>
      <c r="J208" s="155"/>
      <c r="M208" s="150"/>
      <c r="N208" s="156"/>
      <c r="X208" s="157"/>
      <c r="AT208" s="152" t="s">
        <v>160</v>
      </c>
      <c r="AU208" s="152" t="s">
        <v>89</v>
      </c>
      <c r="AV208" s="12" t="s">
        <v>89</v>
      </c>
      <c r="AW208" s="12" t="s">
        <v>5</v>
      </c>
      <c r="AX208" s="12" t="s">
        <v>79</v>
      </c>
      <c r="AY208" s="152" t="s">
        <v>151</v>
      </c>
    </row>
    <row r="209" spans="2:65" s="13" customFormat="1">
      <c r="B209" s="158"/>
      <c r="D209" s="151" t="s">
        <v>160</v>
      </c>
      <c r="E209" s="159" t="s">
        <v>1</v>
      </c>
      <c r="F209" s="160" t="s">
        <v>162</v>
      </c>
      <c r="H209" s="161">
        <v>543.95100000000002</v>
      </c>
      <c r="I209" s="162"/>
      <c r="J209" s="162"/>
      <c r="M209" s="158"/>
      <c r="N209" s="163"/>
      <c r="X209" s="164"/>
      <c r="AT209" s="159" t="s">
        <v>160</v>
      </c>
      <c r="AU209" s="159" t="s">
        <v>89</v>
      </c>
      <c r="AV209" s="13" t="s">
        <v>158</v>
      </c>
      <c r="AW209" s="13" t="s">
        <v>5</v>
      </c>
      <c r="AX209" s="13" t="s">
        <v>87</v>
      </c>
      <c r="AY209" s="159" t="s">
        <v>151</v>
      </c>
    </row>
    <row r="210" spans="2:65" s="1" customFormat="1">
      <c r="B210" s="31"/>
      <c r="D210" s="151" t="s">
        <v>229</v>
      </c>
      <c r="F210" s="171" t="s">
        <v>230</v>
      </c>
      <c r="M210" s="31"/>
      <c r="N210" s="172"/>
      <c r="X210" s="55"/>
      <c r="AU210" s="16" t="s">
        <v>89</v>
      </c>
    </row>
    <row r="211" spans="2:65" s="1" customFormat="1">
      <c r="B211" s="31"/>
      <c r="D211" s="151" t="s">
        <v>229</v>
      </c>
      <c r="F211" s="173" t="s">
        <v>231</v>
      </c>
      <c r="H211" s="174">
        <v>514.16800000000001</v>
      </c>
      <c r="M211" s="31"/>
      <c r="N211" s="172"/>
      <c r="X211" s="55"/>
      <c r="AU211" s="16" t="s">
        <v>89</v>
      </c>
    </row>
    <row r="212" spans="2:65" s="1" customFormat="1">
      <c r="B212" s="31"/>
      <c r="D212" s="151" t="s">
        <v>229</v>
      </c>
      <c r="F212" s="173" t="s">
        <v>162</v>
      </c>
      <c r="H212" s="174">
        <v>514.16800000000001</v>
      </c>
      <c r="M212" s="31"/>
      <c r="N212" s="172"/>
      <c r="X212" s="55"/>
      <c r="AU212" s="16" t="s">
        <v>89</v>
      </c>
    </row>
    <row r="213" spans="2:65" s="12" customFormat="1">
      <c r="B213" s="150"/>
      <c r="D213" s="151" t="s">
        <v>160</v>
      </c>
      <c r="F213" s="153" t="s">
        <v>249</v>
      </c>
      <c r="H213" s="154">
        <v>633.97500000000002</v>
      </c>
      <c r="I213" s="155"/>
      <c r="J213" s="155"/>
      <c r="M213" s="150"/>
      <c r="N213" s="156"/>
      <c r="X213" s="157"/>
      <c r="AT213" s="152" t="s">
        <v>160</v>
      </c>
      <c r="AU213" s="152" t="s">
        <v>89</v>
      </c>
      <c r="AV213" s="12" t="s">
        <v>89</v>
      </c>
      <c r="AW213" s="12" t="s">
        <v>4</v>
      </c>
      <c r="AX213" s="12" t="s">
        <v>87</v>
      </c>
      <c r="AY213" s="152" t="s">
        <v>151</v>
      </c>
    </row>
    <row r="214" spans="2:65" s="1" customFormat="1" ht="24.2" customHeight="1">
      <c r="B214" s="31"/>
      <c r="C214" s="136" t="s">
        <v>250</v>
      </c>
      <c r="D214" s="136" t="s">
        <v>154</v>
      </c>
      <c r="E214" s="137" t="s">
        <v>251</v>
      </c>
      <c r="F214" s="138" t="s">
        <v>252</v>
      </c>
      <c r="G214" s="139" t="s">
        <v>97</v>
      </c>
      <c r="H214" s="140">
        <v>116.06699999999999</v>
      </c>
      <c r="I214" s="141"/>
      <c r="J214" s="141"/>
      <c r="K214" s="142">
        <f>ROUND(P214*H214,2)</f>
        <v>0</v>
      </c>
      <c r="L214" s="138" t="s">
        <v>157</v>
      </c>
      <c r="M214" s="31"/>
      <c r="N214" s="143" t="s">
        <v>1</v>
      </c>
      <c r="O214" s="144" t="s">
        <v>42</v>
      </c>
      <c r="P214" s="145">
        <f>I214+J214</f>
        <v>0</v>
      </c>
      <c r="Q214" s="145">
        <f>ROUND(I214*H214,2)</f>
        <v>0</v>
      </c>
      <c r="R214" s="145">
        <f>ROUND(J214*H214,2)</f>
        <v>0</v>
      </c>
      <c r="T214" s="146">
        <f>S214*H214</f>
        <v>0</v>
      </c>
      <c r="U214" s="146">
        <v>1.94E-4</v>
      </c>
      <c r="V214" s="146">
        <f>U214*H214</f>
        <v>2.2516998E-2</v>
      </c>
      <c r="W214" s="146">
        <v>0</v>
      </c>
      <c r="X214" s="147">
        <f>W214*H214</f>
        <v>0</v>
      </c>
      <c r="AR214" s="148" t="s">
        <v>227</v>
      </c>
      <c r="AT214" s="148" t="s">
        <v>154</v>
      </c>
      <c r="AU214" s="148" t="s">
        <v>89</v>
      </c>
      <c r="AY214" s="16" t="s">
        <v>151</v>
      </c>
      <c r="BE214" s="149">
        <f>IF(O214="základní",K214,0)</f>
        <v>0</v>
      </c>
      <c r="BF214" s="149">
        <f>IF(O214="snížená",K214,0)</f>
        <v>0</v>
      </c>
      <c r="BG214" s="149">
        <f>IF(O214="zákl. přenesená",K214,0)</f>
        <v>0</v>
      </c>
      <c r="BH214" s="149">
        <f>IF(O214="sníž. přenesená",K214,0)</f>
        <v>0</v>
      </c>
      <c r="BI214" s="149">
        <f>IF(O214="nulová",K214,0)</f>
        <v>0</v>
      </c>
      <c r="BJ214" s="16" t="s">
        <v>87</v>
      </c>
      <c r="BK214" s="149">
        <f>ROUND(P214*H214,2)</f>
        <v>0</v>
      </c>
      <c r="BL214" s="16" t="s">
        <v>227</v>
      </c>
      <c r="BM214" s="148" t="s">
        <v>253</v>
      </c>
    </row>
    <row r="215" spans="2:65" s="12" customFormat="1">
      <c r="B215" s="150"/>
      <c r="D215" s="151" t="s">
        <v>160</v>
      </c>
      <c r="E215" s="152" t="s">
        <v>1</v>
      </c>
      <c r="F215" s="153" t="s">
        <v>254</v>
      </c>
      <c r="H215" s="154">
        <v>100.107</v>
      </c>
      <c r="I215" s="155"/>
      <c r="J215" s="155"/>
      <c r="M215" s="150"/>
      <c r="N215" s="156"/>
      <c r="X215" s="157"/>
      <c r="AT215" s="152" t="s">
        <v>160</v>
      </c>
      <c r="AU215" s="152" t="s">
        <v>89</v>
      </c>
      <c r="AV215" s="12" t="s">
        <v>89</v>
      </c>
      <c r="AW215" s="12" t="s">
        <v>5</v>
      </c>
      <c r="AX215" s="12" t="s">
        <v>79</v>
      </c>
      <c r="AY215" s="152" t="s">
        <v>151</v>
      </c>
    </row>
    <row r="216" spans="2:65" s="12" customFormat="1">
      <c r="B216" s="150"/>
      <c r="D216" s="151" t="s">
        <v>160</v>
      </c>
      <c r="E216" s="152" t="s">
        <v>1</v>
      </c>
      <c r="F216" s="153" t="s">
        <v>255</v>
      </c>
      <c r="H216" s="154">
        <v>15.96</v>
      </c>
      <c r="I216" s="155"/>
      <c r="J216" s="155"/>
      <c r="M216" s="150"/>
      <c r="N216" s="156"/>
      <c r="X216" s="157"/>
      <c r="AT216" s="152" t="s">
        <v>160</v>
      </c>
      <c r="AU216" s="152" t="s">
        <v>89</v>
      </c>
      <c r="AV216" s="12" t="s">
        <v>89</v>
      </c>
      <c r="AW216" s="12" t="s">
        <v>5</v>
      </c>
      <c r="AX216" s="12" t="s">
        <v>79</v>
      </c>
      <c r="AY216" s="152" t="s">
        <v>151</v>
      </c>
    </row>
    <row r="217" spans="2:65" s="13" customFormat="1">
      <c r="B217" s="158"/>
      <c r="D217" s="151" t="s">
        <v>160</v>
      </c>
      <c r="E217" s="159" t="s">
        <v>1</v>
      </c>
      <c r="F217" s="160" t="s">
        <v>162</v>
      </c>
      <c r="H217" s="161">
        <v>116.06700000000001</v>
      </c>
      <c r="I217" s="162"/>
      <c r="J217" s="162"/>
      <c r="M217" s="158"/>
      <c r="N217" s="163"/>
      <c r="X217" s="164"/>
      <c r="AT217" s="159" t="s">
        <v>160</v>
      </c>
      <c r="AU217" s="159" t="s">
        <v>89</v>
      </c>
      <c r="AV217" s="13" t="s">
        <v>158</v>
      </c>
      <c r="AW217" s="13" t="s">
        <v>5</v>
      </c>
      <c r="AX217" s="13" t="s">
        <v>87</v>
      </c>
      <c r="AY217" s="159" t="s">
        <v>151</v>
      </c>
    </row>
    <row r="218" spans="2:65" s="1" customFormat="1" ht="37.9" customHeight="1">
      <c r="B218" s="31"/>
      <c r="C218" s="175" t="s">
        <v>256</v>
      </c>
      <c r="D218" s="175" t="s">
        <v>232</v>
      </c>
      <c r="E218" s="176" t="s">
        <v>257</v>
      </c>
      <c r="F218" s="177" t="s">
        <v>258</v>
      </c>
      <c r="G218" s="178" t="s">
        <v>97</v>
      </c>
      <c r="H218" s="179">
        <v>135.27600000000001</v>
      </c>
      <c r="I218" s="180"/>
      <c r="J218" s="181"/>
      <c r="K218" s="182">
        <f>ROUND(P218*H218,2)</f>
        <v>0</v>
      </c>
      <c r="L218" s="177" t="s">
        <v>157</v>
      </c>
      <c r="M218" s="183"/>
      <c r="N218" s="184" t="s">
        <v>1</v>
      </c>
      <c r="O218" s="144" t="s">
        <v>42</v>
      </c>
      <c r="P218" s="145">
        <f>I218+J218</f>
        <v>0</v>
      </c>
      <c r="Q218" s="145">
        <f>ROUND(I218*H218,2)</f>
        <v>0</v>
      </c>
      <c r="R218" s="145">
        <f>ROUND(J218*H218,2)</f>
        <v>0</v>
      </c>
      <c r="T218" s="146">
        <f>S218*H218</f>
        <v>0</v>
      </c>
      <c r="U218" s="146">
        <v>2.5000000000000001E-4</v>
      </c>
      <c r="V218" s="146">
        <f>U218*H218</f>
        <v>3.3819000000000002E-2</v>
      </c>
      <c r="W218" s="146">
        <v>0</v>
      </c>
      <c r="X218" s="147">
        <f>W218*H218</f>
        <v>0</v>
      </c>
      <c r="AR218" s="148" t="s">
        <v>235</v>
      </c>
      <c r="AT218" s="148" t="s">
        <v>232</v>
      </c>
      <c r="AU218" s="148" t="s">
        <v>89</v>
      </c>
      <c r="AY218" s="16" t="s">
        <v>151</v>
      </c>
      <c r="BE218" s="149">
        <f>IF(O218="základní",K218,0)</f>
        <v>0</v>
      </c>
      <c r="BF218" s="149">
        <f>IF(O218="snížená",K218,0)</f>
        <v>0</v>
      </c>
      <c r="BG218" s="149">
        <f>IF(O218="zákl. přenesená",K218,0)</f>
        <v>0</v>
      </c>
      <c r="BH218" s="149">
        <f>IF(O218="sníž. přenesená",K218,0)</f>
        <v>0</v>
      </c>
      <c r="BI218" s="149">
        <f>IF(O218="nulová",K218,0)</f>
        <v>0</v>
      </c>
      <c r="BJ218" s="16" t="s">
        <v>87</v>
      </c>
      <c r="BK218" s="149">
        <f>ROUND(P218*H218,2)</f>
        <v>0</v>
      </c>
      <c r="BL218" s="16" t="s">
        <v>227</v>
      </c>
      <c r="BM218" s="148" t="s">
        <v>259</v>
      </c>
    </row>
    <row r="219" spans="2:65" s="12" customFormat="1">
      <c r="B219" s="150"/>
      <c r="D219" s="151" t="s">
        <v>160</v>
      </c>
      <c r="E219" s="152" t="s">
        <v>1</v>
      </c>
      <c r="F219" s="153" t="s">
        <v>254</v>
      </c>
      <c r="H219" s="154">
        <v>100.107</v>
      </c>
      <c r="I219" s="155"/>
      <c r="J219" s="155"/>
      <c r="M219" s="150"/>
      <c r="N219" s="156"/>
      <c r="X219" s="157"/>
      <c r="AT219" s="152" t="s">
        <v>160</v>
      </c>
      <c r="AU219" s="152" t="s">
        <v>89</v>
      </c>
      <c r="AV219" s="12" t="s">
        <v>89</v>
      </c>
      <c r="AW219" s="12" t="s">
        <v>5</v>
      </c>
      <c r="AX219" s="12" t="s">
        <v>79</v>
      </c>
      <c r="AY219" s="152" t="s">
        <v>151</v>
      </c>
    </row>
    <row r="220" spans="2:65" s="12" customFormat="1">
      <c r="B220" s="150"/>
      <c r="D220" s="151" t="s">
        <v>160</v>
      </c>
      <c r="E220" s="152" t="s">
        <v>1</v>
      </c>
      <c r="F220" s="153" t="s">
        <v>255</v>
      </c>
      <c r="H220" s="154">
        <v>15.96</v>
      </c>
      <c r="I220" s="155"/>
      <c r="J220" s="155"/>
      <c r="M220" s="150"/>
      <c r="N220" s="156"/>
      <c r="X220" s="157"/>
      <c r="AT220" s="152" t="s">
        <v>160</v>
      </c>
      <c r="AU220" s="152" t="s">
        <v>89</v>
      </c>
      <c r="AV220" s="12" t="s">
        <v>89</v>
      </c>
      <c r="AW220" s="12" t="s">
        <v>5</v>
      </c>
      <c r="AX220" s="12" t="s">
        <v>79</v>
      </c>
      <c r="AY220" s="152" t="s">
        <v>151</v>
      </c>
    </row>
    <row r="221" spans="2:65" s="13" customFormat="1">
      <c r="B221" s="158"/>
      <c r="D221" s="151" t="s">
        <v>160</v>
      </c>
      <c r="E221" s="159" t="s">
        <v>1</v>
      </c>
      <c r="F221" s="160" t="s">
        <v>162</v>
      </c>
      <c r="H221" s="161">
        <v>116.06700000000001</v>
      </c>
      <c r="I221" s="162"/>
      <c r="J221" s="162"/>
      <c r="M221" s="158"/>
      <c r="N221" s="163"/>
      <c r="X221" s="164"/>
      <c r="AT221" s="159" t="s">
        <v>160</v>
      </c>
      <c r="AU221" s="159" t="s">
        <v>89</v>
      </c>
      <c r="AV221" s="13" t="s">
        <v>158</v>
      </c>
      <c r="AW221" s="13" t="s">
        <v>5</v>
      </c>
      <c r="AX221" s="13" t="s">
        <v>87</v>
      </c>
      <c r="AY221" s="159" t="s">
        <v>151</v>
      </c>
    </row>
    <row r="222" spans="2:65" s="12" customFormat="1">
      <c r="B222" s="150"/>
      <c r="D222" s="151" t="s">
        <v>160</v>
      </c>
      <c r="F222" s="153" t="s">
        <v>260</v>
      </c>
      <c r="H222" s="154">
        <v>135.27600000000001</v>
      </c>
      <c r="I222" s="155"/>
      <c r="J222" s="155"/>
      <c r="M222" s="150"/>
      <c r="N222" s="156"/>
      <c r="X222" s="157"/>
      <c r="AT222" s="152" t="s">
        <v>160</v>
      </c>
      <c r="AU222" s="152" t="s">
        <v>89</v>
      </c>
      <c r="AV222" s="12" t="s">
        <v>89</v>
      </c>
      <c r="AW222" s="12" t="s">
        <v>4</v>
      </c>
      <c r="AX222" s="12" t="s">
        <v>87</v>
      </c>
      <c r="AY222" s="152" t="s">
        <v>151</v>
      </c>
    </row>
    <row r="223" spans="2:65" s="1" customFormat="1" ht="24.2" customHeight="1">
      <c r="B223" s="31"/>
      <c r="C223" s="136" t="s">
        <v>261</v>
      </c>
      <c r="D223" s="136" t="s">
        <v>154</v>
      </c>
      <c r="E223" s="137" t="s">
        <v>262</v>
      </c>
      <c r="F223" s="138" t="s">
        <v>263</v>
      </c>
      <c r="G223" s="139" t="s">
        <v>264</v>
      </c>
      <c r="H223" s="140">
        <v>3450</v>
      </c>
      <c r="I223" s="141"/>
      <c r="J223" s="141"/>
      <c r="K223" s="142">
        <f>ROUND(P223*H223,2)</f>
        <v>0</v>
      </c>
      <c r="L223" s="138" t="s">
        <v>1</v>
      </c>
      <c r="M223" s="31"/>
      <c r="N223" s="143" t="s">
        <v>1</v>
      </c>
      <c r="O223" s="144" t="s">
        <v>42</v>
      </c>
      <c r="P223" s="145">
        <f>I223+J223</f>
        <v>0</v>
      </c>
      <c r="Q223" s="145">
        <f>ROUND(I223*H223,2)</f>
        <v>0</v>
      </c>
      <c r="R223" s="145">
        <f>ROUND(J223*H223,2)</f>
        <v>0</v>
      </c>
      <c r="T223" s="146">
        <f>S223*H223</f>
        <v>0</v>
      </c>
      <c r="U223" s="146">
        <v>0</v>
      </c>
      <c r="V223" s="146">
        <f>U223*H223</f>
        <v>0</v>
      </c>
      <c r="W223" s="146">
        <v>0</v>
      </c>
      <c r="X223" s="147">
        <f>W223*H223</f>
        <v>0</v>
      </c>
      <c r="AR223" s="148" t="s">
        <v>227</v>
      </c>
      <c r="AT223" s="148" t="s">
        <v>154</v>
      </c>
      <c r="AU223" s="148" t="s">
        <v>89</v>
      </c>
      <c r="AY223" s="16" t="s">
        <v>151</v>
      </c>
      <c r="BE223" s="149">
        <f>IF(O223="základní",K223,0)</f>
        <v>0</v>
      </c>
      <c r="BF223" s="149">
        <f>IF(O223="snížená",K223,0)</f>
        <v>0</v>
      </c>
      <c r="BG223" s="149">
        <f>IF(O223="zákl. přenesená",K223,0)</f>
        <v>0</v>
      </c>
      <c r="BH223" s="149">
        <f>IF(O223="sníž. přenesená",K223,0)</f>
        <v>0</v>
      </c>
      <c r="BI223" s="149">
        <f>IF(O223="nulová",K223,0)</f>
        <v>0</v>
      </c>
      <c r="BJ223" s="16" t="s">
        <v>87</v>
      </c>
      <c r="BK223" s="149">
        <f>ROUND(P223*H223,2)</f>
        <v>0</v>
      </c>
      <c r="BL223" s="16" t="s">
        <v>227</v>
      </c>
      <c r="BM223" s="148" t="s">
        <v>265</v>
      </c>
    </row>
    <row r="224" spans="2:65" s="14" customFormat="1">
      <c r="B224" s="165"/>
      <c r="D224" s="151" t="s">
        <v>160</v>
      </c>
      <c r="E224" s="166" t="s">
        <v>1</v>
      </c>
      <c r="F224" s="167" t="s">
        <v>266</v>
      </c>
      <c r="H224" s="166" t="s">
        <v>1</v>
      </c>
      <c r="I224" s="168"/>
      <c r="J224" s="168"/>
      <c r="M224" s="165"/>
      <c r="N224" s="169"/>
      <c r="X224" s="170"/>
      <c r="AT224" s="166" t="s">
        <v>160</v>
      </c>
      <c r="AU224" s="166" t="s">
        <v>89</v>
      </c>
      <c r="AV224" s="14" t="s">
        <v>87</v>
      </c>
      <c r="AW224" s="14" t="s">
        <v>5</v>
      </c>
      <c r="AX224" s="14" t="s">
        <v>79</v>
      </c>
      <c r="AY224" s="166" t="s">
        <v>151</v>
      </c>
    </row>
    <row r="225" spans="2:65" s="14" customFormat="1">
      <c r="B225" s="165"/>
      <c r="D225" s="151" t="s">
        <v>160</v>
      </c>
      <c r="E225" s="166" t="s">
        <v>1</v>
      </c>
      <c r="F225" s="167" t="s">
        <v>267</v>
      </c>
      <c r="H225" s="166" t="s">
        <v>1</v>
      </c>
      <c r="I225" s="168"/>
      <c r="J225" s="168"/>
      <c r="M225" s="165"/>
      <c r="N225" s="169"/>
      <c r="X225" s="170"/>
      <c r="AT225" s="166" t="s">
        <v>160</v>
      </c>
      <c r="AU225" s="166" t="s">
        <v>89</v>
      </c>
      <c r="AV225" s="14" t="s">
        <v>87</v>
      </c>
      <c r="AW225" s="14" t="s">
        <v>5</v>
      </c>
      <c r="AX225" s="14" t="s">
        <v>79</v>
      </c>
      <c r="AY225" s="166" t="s">
        <v>151</v>
      </c>
    </row>
    <row r="226" spans="2:65" s="14" customFormat="1">
      <c r="B226" s="165"/>
      <c r="D226" s="151" t="s">
        <v>160</v>
      </c>
      <c r="E226" s="166" t="s">
        <v>1</v>
      </c>
      <c r="F226" s="167" t="s">
        <v>268</v>
      </c>
      <c r="H226" s="166" t="s">
        <v>1</v>
      </c>
      <c r="I226" s="168"/>
      <c r="J226" s="168"/>
      <c r="M226" s="165"/>
      <c r="N226" s="169"/>
      <c r="X226" s="170"/>
      <c r="AT226" s="166" t="s">
        <v>160</v>
      </c>
      <c r="AU226" s="166" t="s">
        <v>89</v>
      </c>
      <c r="AV226" s="14" t="s">
        <v>87</v>
      </c>
      <c r="AW226" s="14" t="s">
        <v>5</v>
      </c>
      <c r="AX226" s="14" t="s">
        <v>79</v>
      </c>
      <c r="AY226" s="166" t="s">
        <v>151</v>
      </c>
    </row>
    <row r="227" spans="2:65" s="14" customFormat="1">
      <c r="B227" s="165"/>
      <c r="D227" s="151" t="s">
        <v>160</v>
      </c>
      <c r="E227" s="166" t="s">
        <v>1</v>
      </c>
      <c r="F227" s="167" t="s">
        <v>269</v>
      </c>
      <c r="H227" s="166" t="s">
        <v>1</v>
      </c>
      <c r="I227" s="168"/>
      <c r="J227" s="168"/>
      <c r="M227" s="165"/>
      <c r="N227" s="169"/>
      <c r="X227" s="170"/>
      <c r="AT227" s="166" t="s">
        <v>160</v>
      </c>
      <c r="AU227" s="166" t="s">
        <v>89</v>
      </c>
      <c r="AV227" s="14" t="s">
        <v>87</v>
      </c>
      <c r="AW227" s="14" t="s">
        <v>5</v>
      </c>
      <c r="AX227" s="14" t="s">
        <v>79</v>
      </c>
      <c r="AY227" s="166" t="s">
        <v>151</v>
      </c>
    </row>
    <row r="228" spans="2:65" s="12" customFormat="1">
      <c r="B228" s="150"/>
      <c r="D228" s="151" t="s">
        <v>160</v>
      </c>
      <c r="E228" s="152" t="s">
        <v>1</v>
      </c>
      <c r="F228" s="153" t="s">
        <v>270</v>
      </c>
      <c r="H228" s="154">
        <v>3450</v>
      </c>
      <c r="I228" s="155"/>
      <c r="J228" s="155"/>
      <c r="M228" s="150"/>
      <c r="N228" s="156"/>
      <c r="X228" s="157"/>
      <c r="AT228" s="152" t="s">
        <v>160</v>
      </c>
      <c r="AU228" s="152" t="s">
        <v>89</v>
      </c>
      <c r="AV228" s="12" t="s">
        <v>89</v>
      </c>
      <c r="AW228" s="12" t="s">
        <v>5</v>
      </c>
      <c r="AX228" s="12" t="s">
        <v>79</v>
      </c>
      <c r="AY228" s="152" t="s">
        <v>151</v>
      </c>
    </row>
    <row r="229" spans="2:65" s="13" customFormat="1">
      <c r="B229" s="158"/>
      <c r="D229" s="151" t="s">
        <v>160</v>
      </c>
      <c r="E229" s="159" t="s">
        <v>1</v>
      </c>
      <c r="F229" s="160" t="s">
        <v>162</v>
      </c>
      <c r="H229" s="161">
        <v>3450</v>
      </c>
      <c r="I229" s="162"/>
      <c r="J229" s="162"/>
      <c r="M229" s="158"/>
      <c r="N229" s="163"/>
      <c r="X229" s="164"/>
      <c r="AT229" s="159" t="s">
        <v>160</v>
      </c>
      <c r="AU229" s="159" t="s">
        <v>89</v>
      </c>
      <c r="AV229" s="13" t="s">
        <v>158</v>
      </c>
      <c r="AW229" s="13" t="s">
        <v>5</v>
      </c>
      <c r="AX229" s="13" t="s">
        <v>87</v>
      </c>
      <c r="AY229" s="159" t="s">
        <v>151</v>
      </c>
    </row>
    <row r="230" spans="2:65" s="1" customFormat="1" ht="21.75" customHeight="1">
      <c r="B230" s="31"/>
      <c r="C230" s="175" t="s">
        <v>8</v>
      </c>
      <c r="D230" s="175" t="s">
        <v>232</v>
      </c>
      <c r="E230" s="176" t="s">
        <v>271</v>
      </c>
      <c r="F230" s="177" t="s">
        <v>272</v>
      </c>
      <c r="G230" s="178" t="s">
        <v>264</v>
      </c>
      <c r="H230" s="179">
        <v>3450</v>
      </c>
      <c r="I230" s="180"/>
      <c r="J230" s="181"/>
      <c r="K230" s="182">
        <f>ROUND(P230*H230,2)</f>
        <v>0</v>
      </c>
      <c r="L230" s="177" t="s">
        <v>1</v>
      </c>
      <c r="M230" s="183"/>
      <c r="N230" s="184" t="s">
        <v>1</v>
      </c>
      <c r="O230" s="144" t="s">
        <v>42</v>
      </c>
      <c r="P230" s="145">
        <f>I230+J230</f>
        <v>0</v>
      </c>
      <c r="Q230" s="145">
        <f>ROUND(I230*H230,2)</f>
        <v>0</v>
      </c>
      <c r="R230" s="145">
        <f>ROUND(J230*H230,2)</f>
        <v>0</v>
      </c>
      <c r="T230" s="146">
        <f>S230*H230</f>
        <v>0</v>
      </c>
      <c r="U230" s="146">
        <v>0</v>
      </c>
      <c r="V230" s="146">
        <f>U230*H230</f>
        <v>0</v>
      </c>
      <c r="W230" s="146">
        <v>0</v>
      </c>
      <c r="X230" s="147">
        <f>W230*H230</f>
        <v>0</v>
      </c>
      <c r="AR230" s="148" t="s">
        <v>235</v>
      </c>
      <c r="AT230" s="148" t="s">
        <v>232</v>
      </c>
      <c r="AU230" s="148" t="s">
        <v>89</v>
      </c>
      <c r="AY230" s="16" t="s">
        <v>151</v>
      </c>
      <c r="BE230" s="149">
        <f>IF(O230="základní",K230,0)</f>
        <v>0</v>
      </c>
      <c r="BF230" s="149">
        <f>IF(O230="snížená",K230,0)</f>
        <v>0</v>
      </c>
      <c r="BG230" s="149">
        <f>IF(O230="zákl. přenesená",K230,0)</f>
        <v>0</v>
      </c>
      <c r="BH230" s="149">
        <f>IF(O230="sníž. přenesená",K230,0)</f>
        <v>0</v>
      </c>
      <c r="BI230" s="149">
        <f>IF(O230="nulová",K230,0)</f>
        <v>0</v>
      </c>
      <c r="BJ230" s="16" t="s">
        <v>87</v>
      </c>
      <c r="BK230" s="149">
        <f>ROUND(P230*H230,2)</f>
        <v>0</v>
      </c>
      <c r="BL230" s="16" t="s">
        <v>227</v>
      </c>
      <c r="BM230" s="148" t="s">
        <v>273</v>
      </c>
    </row>
    <row r="231" spans="2:65" s="14" customFormat="1">
      <c r="B231" s="165"/>
      <c r="D231" s="151" t="s">
        <v>160</v>
      </c>
      <c r="E231" s="166" t="s">
        <v>1</v>
      </c>
      <c r="F231" s="167" t="s">
        <v>266</v>
      </c>
      <c r="H231" s="166" t="s">
        <v>1</v>
      </c>
      <c r="I231" s="168"/>
      <c r="J231" s="168"/>
      <c r="M231" s="165"/>
      <c r="N231" s="169"/>
      <c r="X231" s="170"/>
      <c r="AT231" s="166" t="s">
        <v>160</v>
      </c>
      <c r="AU231" s="166" t="s">
        <v>89</v>
      </c>
      <c r="AV231" s="14" t="s">
        <v>87</v>
      </c>
      <c r="AW231" s="14" t="s">
        <v>5</v>
      </c>
      <c r="AX231" s="14" t="s">
        <v>79</v>
      </c>
      <c r="AY231" s="166" t="s">
        <v>151</v>
      </c>
    </row>
    <row r="232" spans="2:65" s="14" customFormat="1">
      <c r="B232" s="165"/>
      <c r="D232" s="151" t="s">
        <v>160</v>
      </c>
      <c r="E232" s="166" t="s">
        <v>1</v>
      </c>
      <c r="F232" s="167" t="s">
        <v>267</v>
      </c>
      <c r="H232" s="166" t="s">
        <v>1</v>
      </c>
      <c r="I232" s="168"/>
      <c r="J232" s="168"/>
      <c r="M232" s="165"/>
      <c r="N232" s="169"/>
      <c r="X232" s="170"/>
      <c r="AT232" s="166" t="s">
        <v>160</v>
      </c>
      <c r="AU232" s="166" t="s">
        <v>89</v>
      </c>
      <c r="AV232" s="14" t="s">
        <v>87</v>
      </c>
      <c r="AW232" s="14" t="s">
        <v>5</v>
      </c>
      <c r="AX232" s="14" t="s">
        <v>79</v>
      </c>
      <c r="AY232" s="166" t="s">
        <v>151</v>
      </c>
    </row>
    <row r="233" spans="2:65" s="14" customFormat="1">
      <c r="B233" s="165"/>
      <c r="D233" s="151" t="s">
        <v>160</v>
      </c>
      <c r="E233" s="166" t="s">
        <v>1</v>
      </c>
      <c r="F233" s="167" t="s">
        <v>268</v>
      </c>
      <c r="H233" s="166" t="s">
        <v>1</v>
      </c>
      <c r="I233" s="168"/>
      <c r="J233" s="168"/>
      <c r="M233" s="165"/>
      <c r="N233" s="169"/>
      <c r="X233" s="170"/>
      <c r="AT233" s="166" t="s">
        <v>160</v>
      </c>
      <c r="AU233" s="166" t="s">
        <v>89</v>
      </c>
      <c r="AV233" s="14" t="s">
        <v>87</v>
      </c>
      <c r="AW233" s="14" t="s">
        <v>5</v>
      </c>
      <c r="AX233" s="14" t="s">
        <v>79</v>
      </c>
      <c r="AY233" s="166" t="s">
        <v>151</v>
      </c>
    </row>
    <row r="234" spans="2:65" s="14" customFormat="1">
      <c r="B234" s="165"/>
      <c r="D234" s="151" t="s">
        <v>160</v>
      </c>
      <c r="E234" s="166" t="s">
        <v>1</v>
      </c>
      <c r="F234" s="167" t="s">
        <v>269</v>
      </c>
      <c r="H234" s="166" t="s">
        <v>1</v>
      </c>
      <c r="I234" s="168"/>
      <c r="J234" s="168"/>
      <c r="M234" s="165"/>
      <c r="N234" s="169"/>
      <c r="X234" s="170"/>
      <c r="AT234" s="166" t="s">
        <v>160</v>
      </c>
      <c r="AU234" s="166" t="s">
        <v>89</v>
      </c>
      <c r="AV234" s="14" t="s">
        <v>87</v>
      </c>
      <c r="AW234" s="14" t="s">
        <v>5</v>
      </c>
      <c r="AX234" s="14" t="s">
        <v>79</v>
      </c>
      <c r="AY234" s="166" t="s">
        <v>151</v>
      </c>
    </row>
    <row r="235" spans="2:65" s="12" customFormat="1">
      <c r="B235" s="150"/>
      <c r="D235" s="151" t="s">
        <v>160</v>
      </c>
      <c r="E235" s="152" t="s">
        <v>1</v>
      </c>
      <c r="F235" s="153" t="s">
        <v>270</v>
      </c>
      <c r="H235" s="154">
        <v>3450</v>
      </c>
      <c r="I235" s="155"/>
      <c r="J235" s="155"/>
      <c r="M235" s="150"/>
      <c r="N235" s="156"/>
      <c r="X235" s="157"/>
      <c r="AT235" s="152" t="s">
        <v>160</v>
      </c>
      <c r="AU235" s="152" t="s">
        <v>89</v>
      </c>
      <c r="AV235" s="12" t="s">
        <v>89</v>
      </c>
      <c r="AW235" s="12" t="s">
        <v>5</v>
      </c>
      <c r="AX235" s="12" t="s">
        <v>79</v>
      </c>
      <c r="AY235" s="152" t="s">
        <v>151</v>
      </c>
    </row>
    <row r="236" spans="2:65" s="13" customFormat="1">
      <c r="B236" s="158"/>
      <c r="D236" s="151" t="s">
        <v>160</v>
      </c>
      <c r="E236" s="159" t="s">
        <v>1</v>
      </c>
      <c r="F236" s="160" t="s">
        <v>162</v>
      </c>
      <c r="H236" s="161">
        <v>3450</v>
      </c>
      <c r="I236" s="162"/>
      <c r="J236" s="162"/>
      <c r="M236" s="158"/>
      <c r="N236" s="163"/>
      <c r="X236" s="164"/>
      <c r="AT236" s="159" t="s">
        <v>160</v>
      </c>
      <c r="AU236" s="159" t="s">
        <v>89</v>
      </c>
      <c r="AV236" s="13" t="s">
        <v>158</v>
      </c>
      <c r="AW236" s="13" t="s">
        <v>5</v>
      </c>
      <c r="AX236" s="13" t="s">
        <v>87</v>
      </c>
      <c r="AY236" s="159" t="s">
        <v>151</v>
      </c>
    </row>
    <row r="237" spans="2:65" s="1" customFormat="1" ht="24.2" customHeight="1">
      <c r="B237" s="31"/>
      <c r="C237" s="136" t="s">
        <v>274</v>
      </c>
      <c r="D237" s="136" t="s">
        <v>154</v>
      </c>
      <c r="E237" s="137" t="s">
        <v>275</v>
      </c>
      <c r="F237" s="138" t="s">
        <v>276</v>
      </c>
      <c r="G237" s="139" t="s">
        <v>97</v>
      </c>
      <c r="H237" s="140">
        <v>11.327</v>
      </c>
      <c r="I237" s="141"/>
      <c r="J237" s="141"/>
      <c r="K237" s="142">
        <f>ROUND(P237*H237,2)</f>
        <v>0</v>
      </c>
      <c r="L237" s="138" t="s">
        <v>157</v>
      </c>
      <c r="M237" s="31"/>
      <c r="N237" s="143" t="s">
        <v>1</v>
      </c>
      <c r="O237" s="144" t="s">
        <v>42</v>
      </c>
      <c r="P237" s="145">
        <f>I237+J237</f>
        <v>0</v>
      </c>
      <c r="Q237" s="145">
        <f>ROUND(I237*H237,2)</f>
        <v>0</v>
      </c>
      <c r="R237" s="145">
        <f>ROUND(J237*H237,2)</f>
        <v>0</v>
      </c>
      <c r="T237" s="146">
        <f>S237*H237</f>
        <v>0</v>
      </c>
      <c r="U237" s="146">
        <v>0</v>
      </c>
      <c r="V237" s="146">
        <f>U237*H237</f>
        <v>0</v>
      </c>
      <c r="W237" s="146">
        <v>0</v>
      </c>
      <c r="X237" s="147">
        <f>W237*H237</f>
        <v>0</v>
      </c>
      <c r="AR237" s="148" t="s">
        <v>227</v>
      </c>
      <c r="AT237" s="148" t="s">
        <v>154</v>
      </c>
      <c r="AU237" s="148" t="s">
        <v>89</v>
      </c>
      <c r="AY237" s="16" t="s">
        <v>151</v>
      </c>
      <c r="BE237" s="149">
        <f>IF(O237="základní",K237,0)</f>
        <v>0</v>
      </c>
      <c r="BF237" s="149">
        <f>IF(O237="snížená",K237,0)</f>
        <v>0</v>
      </c>
      <c r="BG237" s="149">
        <f>IF(O237="zákl. přenesená",K237,0)</f>
        <v>0</v>
      </c>
      <c r="BH237" s="149">
        <f>IF(O237="sníž. přenesená",K237,0)</f>
        <v>0</v>
      </c>
      <c r="BI237" s="149">
        <f>IF(O237="nulová",K237,0)</f>
        <v>0</v>
      </c>
      <c r="BJ237" s="16" t="s">
        <v>87</v>
      </c>
      <c r="BK237" s="149">
        <f>ROUND(P237*H237,2)</f>
        <v>0</v>
      </c>
      <c r="BL237" s="16" t="s">
        <v>227</v>
      </c>
      <c r="BM237" s="148" t="s">
        <v>277</v>
      </c>
    </row>
    <row r="238" spans="2:65" s="12" customFormat="1">
      <c r="B238" s="150"/>
      <c r="D238" s="151" t="s">
        <v>160</v>
      </c>
      <c r="E238" s="152" t="s">
        <v>1</v>
      </c>
      <c r="F238" s="153" t="s">
        <v>278</v>
      </c>
      <c r="H238" s="154">
        <v>11.327</v>
      </c>
      <c r="I238" s="155"/>
      <c r="J238" s="155"/>
      <c r="M238" s="150"/>
      <c r="N238" s="156"/>
      <c r="X238" s="157"/>
      <c r="AT238" s="152" t="s">
        <v>160</v>
      </c>
      <c r="AU238" s="152" t="s">
        <v>89</v>
      </c>
      <c r="AV238" s="12" t="s">
        <v>89</v>
      </c>
      <c r="AW238" s="12" t="s">
        <v>5</v>
      </c>
      <c r="AX238" s="12" t="s">
        <v>79</v>
      </c>
      <c r="AY238" s="152" t="s">
        <v>151</v>
      </c>
    </row>
    <row r="239" spans="2:65" s="13" customFormat="1">
      <c r="B239" s="158"/>
      <c r="D239" s="151" t="s">
        <v>160</v>
      </c>
      <c r="E239" s="159" t="s">
        <v>1</v>
      </c>
      <c r="F239" s="160" t="s">
        <v>162</v>
      </c>
      <c r="H239" s="161">
        <v>11.327</v>
      </c>
      <c r="I239" s="162"/>
      <c r="J239" s="162"/>
      <c r="M239" s="158"/>
      <c r="N239" s="163"/>
      <c r="X239" s="164"/>
      <c r="AT239" s="159" t="s">
        <v>160</v>
      </c>
      <c r="AU239" s="159" t="s">
        <v>89</v>
      </c>
      <c r="AV239" s="13" t="s">
        <v>158</v>
      </c>
      <c r="AW239" s="13" t="s">
        <v>5</v>
      </c>
      <c r="AX239" s="13" t="s">
        <v>87</v>
      </c>
      <c r="AY239" s="159" t="s">
        <v>151</v>
      </c>
    </row>
    <row r="240" spans="2:65" s="1" customFormat="1" ht="49.15" customHeight="1">
      <c r="B240" s="31"/>
      <c r="C240" s="175" t="s">
        <v>279</v>
      </c>
      <c r="D240" s="175" t="s">
        <v>232</v>
      </c>
      <c r="E240" s="176" t="s">
        <v>280</v>
      </c>
      <c r="F240" s="177" t="s">
        <v>281</v>
      </c>
      <c r="G240" s="178" t="s">
        <v>97</v>
      </c>
      <c r="H240" s="179">
        <v>13.026</v>
      </c>
      <c r="I240" s="180"/>
      <c r="J240" s="181"/>
      <c r="K240" s="182">
        <f>ROUND(P240*H240,2)</f>
        <v>0</v>
      </c>
      <c r="L240" s="177" t="s">
        <v>1</v>
      </c>
      <c r="M240" s="183"/>
      <c r="N240" s="184" t="s">
        <v>1</v>
      </c>
      <c r="O240" s="144" t="s">
        <v>42</v>
      </c>
      <c r="P240" s="145">
        <f>I240+J240</f>
        <v>0</v>
      </c>
      <c r="Q240" s="145">
        <f>ROUND(I240*H240,2)</f>
        <v>0</v>
      </c>
      <c r="R240" s="145">
        <f>ROUND(J240*H240,2)</f>
        <v>0</v>
      </c>
      <c r="T240" s="146">
        <f>S240*H240</f>
        <v>0</v>
      </c>
      <c r="U240" s="146">
        <v>4.0000000000000001E-3</v>
      </c>
      <c r="V240" s="146">
        <f>U240*H240</f>
        <v>5.2103999999999998E-2</v>
      </c>
      <c r="W240" s="146">
        <v>0</v>
      </c>
      <c r="X240" s="147">
        <f>W240*H240</f>
        <v>0</v>
      </c>
      <c r="AR240" s="148" t="s">
        <v>235</v>
      </c>
      <c r="AT240" s="148" t="s">
        <v>232</v>
      </c>
      <c r="AU240" s="148" t="s">
        <v>89</v>
      </c>
      <c r="AY240" s="16" t="s">
        <v>151</v>
      </c>
      <c r="BE240" s="149">
        <f>IF(O240="základní",K240,0)</f>
        <v>0</v>
      </c>
      <c r="BF240" s="149">
        <f>IF(O240="snížená",K240,0)</f>
        <v>0</v>
      </c>
      <c r="BG240" s="149">
        <f>IF(O240="zákl. přenesená",K240,0)</f>
        <v>0</v>
      </c>
      <c r="BH240" s="149">
        <f>IF(O240="sníž. přenesená",K240,0)</f>
        <v>0</v>
      </c>
      <c r="BI240" s="149">
        <f>IF(O240="nulová",K240,0)</f>
        <v>0</v>
      </c>
      <c r="BJ240" s="16" t="s">
        <v>87</v>
      </c>
      <c r="BK240" s="149">
        <f>ROUND(P240*H240,2)</f>
        <v>0</v>
      </c>
      <c r="BL240" s="16" t="s">
        <v>227</v>
      </c>
      <c r="BM240" s="148" t="s">
        <v>282</v>
      </c>
    </row>
    <row r="241" spans="2:65" s="12" customFormat="1">
      <c r="B241" s="150"/>
      <c r="D241" s="151" t="s">
        <v>160</v>
      </c>
      <c r="E241" s="152" t="s">
        <v>1</v>
      </c>
      <c r="F241" s="153" t="s">
        <v>278</v>
      </c>
      <c r="H241" s="154">
        <v>11.327</v>
      </c>
      <c r="I241" s="155"/>
      <c r="J241" s="155"/>
      <c r="M241" s="150"/>
      <c r="N241" s="156"/>
      <c r="X241" s="157"/>
      <c r="AT241" s="152" t="s">
        <v>160</v>
      </c>
      <c r="AU241" s="152" t="s">
        <v>89</v>
      </c>
      <c r="AV241" s="12" t="s">
        <v>89</v>
      </c>
      <c r="AW241" s="12" t="s">
        <v>5</v>
      </c>
      <c r="AX241" s="12" t="s">
        <v>79</v>
      </c>
      <c r="AY241" s="152" t="s">
        <v>151</v>
      </c>
    </row>
    <row r="242" spans="2:65" s="13" customFormat="1">
      <c r="B242" s="158"/>
      <c r="D242" s="151" t="s">
        <v>160</v>
      </c>
      <c r="E242" s="159" t="s">
        <v>1</v>
      </c>
      <c r="F242" s="160" t="s">
        <v>162</v>
      </c>
      <c r="H242" s="161">
        <v>11.327</v>
      </c>
      <c r="I242" s="162"/>
      <c r="J242" s="162"/>
      <c r="M242" s="158"/>
      <c r="N242" s="163"/>
      <c r="X242" s="164"/>
      <c r="AT242" s="159" t="s">
        <v>160</v>
      </c>
      <c r="AU242" s="159" t="s">
        <v>89</v>
      </c>
      <c r="AV242" s="13" t="s">
        <v>158</v>
      </c>
      <c r="AW242" s="13" t="s">
        <v>5</v>
      </c>
      <c r="AX242" s="13" t="s">
        <v>87</v>
      </c>
      <c r="AY242" s="159" t="s">
        <v>151</v>
      </c>
    </row>
    <row r="243" spans="2:65" s="12" customFormat="1">
      <c r="B243" s="150"/>
      <c r="D243" s="151" t="s">
        <v>160</v>
      </c>
      <c r="F243" s="153" t="s">
        <v>283</v>
      </c>
      <c r="H243" s="154">
        <v>13.026</v>
      </c>
      <c r="I243" s="155"/>
      <c r="J243" s="155"/>
      <c r="M243" s="150"/>
      <c r="N243" s="156"/>
      <c r="X243" s="157"/>
      <c r="AT243" s="152" t="s">
        <v>160</v>
      </c>
      <c r="AU243" s="152" t="s">
        <v>89</v>
      </c>
      <c r="AV243" s="12" t="s">
        <v>89</v>
      </c>
      <c r="AW243" s="12" t="s">
        <v>4</v>
      </c>
      <c r="AX243" s="12" t="s">
        <v>87</v>
      </c>
      <c r="AY243" s="152" t="s">
        <v>151</v>
      </c>
    </row>
    <row r="244" spans="2:65" s="1" customFormat="1" ht="24.2" customHeight="1">
      <c r="B244" s="31"/>
      <c r="C244" s="136" t="s">
        <v>284</v>
      </c>
      <c r="D244" s="136" t="s">
        <v>154</v>
      </c>
      <c r="E244" s="137" t="s">
        <v>285</v>
      </c>
      <c r="F244" s="138" t="s">
        <v>286</v>
      </c>
      <c r="G244" s="139" t="s">
        <v>287</v>
      </c>
      <c r="H244" s="140">
        <v>1</v>
      </c>
      <c r="I244" s="141"/>
      <c r="J244" s="141"/>
      <c r="K244" s="142">
        <f>ROUND(P244*H244,2)</f>
        <v>0</v>
      </c>
      <c r="L244" s="138" t="s">
        <v>1</v>
      </c>
      <c r="M244" s="31"/>
      <c r="N244" s="143" t="s">
        <v>1</v>
      </c>
      <c r="O244" s="144" t="s">
        <v>42</v>
      </c>
      <c r="P244" s="145">
        <f>I244+J244</f>
        <v>0</v>
      </c>
      <c r="Q244" s="145">
        <f>ROUND(I244*H244,2)</f>
        <v>0</v>
      </c>
      <c r="R244" s="145">
        <f>ROUND(J244*H244,2)</f>
        <v>0</v>
      </c>
      <c r="T244" s="146">
        <f>S244*H244</f>
        <v>0</v>
      </c>
      <c r="U244" s="146">
        <v>0</v>
      </c>
      <c r="V244" s="146">
        <f>U244*H244</f>
        <v>0</v>
      </c>
      <c r="W244" s="146">
        <v>0</v>
      </c>
      <c r="X244" s="147">
        <f>W244*H244</f>
        <v>0</v>
      </c>
      <c r="AR244" s="148" t="s">
        <v>227</v>
      </c>
      <c r="AT244" s="148" t="s">
        <v>154</v>
      </c>
      <c r="AU244" s="148" t="s">
        <v>89</v>
      </c>
      <c r="AY244" s="16" t="s">
        <v>151</v>
      </c>
      <c r="BE244" s="149">
        <f>IF(O244="základní",K244,0)</f>
        <v>0</v>
      </c>
      <c r="BF244" s="149">
        <f>IF(O244="snížená",K244,0)</f>
        <v>0</v>
      </c>
      <c r="BG244" s="149">
        <f>IF(O244="zákl. přenesená",K244,0)</f>
        <v>0</v>
      </c>
      <c r="BH244" s="149">
        <f>IF(O244="sníž. přenesená",K244,0)</f>
        <v>0</v>
      </c>
      <c r="BI244" s="149">
        <f>IF(O244="nulová",K244,0)</f>
        <v>0</v>
      </c>
      <c r="BJ244" s="16" t="s">
        <v>87</v>
      </c>
      <c r="BK244" s="149">
        <f>ROUND(P244*H244,2)</f>
        <v>0</v>
      </c>
      <c r="BL244" s="16" t="s">
        <v>227</v>
      </c>
      <c r="BM244" s="148" t="s">
        <v>288</v>
      </c>
    </row>
    <row r="245" spans="2:65" s="1" customFormat="1" ht="24.2" customHeight="1">
      <c r="B245" s="31"/>
      <c r="C245" s="136" t="s">
        <v>289</v>
      </c>
      <c r="D245" s="136" t="s">
        <v>154</v>
      </c>
      <c r="E245" s="137" t="s">
        <v>290</v>
      </c>
      <c r="F245" s="138" t="s">
        <v>291</v>
      </c>
      <c r="G245" s="139" t="s">
        <v>292</v>
      </c>
      <c r="H245" s="140"/>
      <c r="I245" s="141"/>
      <c r="J245" s="141"/>
      <c r="K245" s="142">
        <f>ROUND(P245*H245,2)</f>
        <v>0</v>
      </c>
      <c r="L245" s="138" t="s">
        <v>157</v>
      </c>
      <c r="M245" s="31"/>
      <c r="N245" s="143" t="s">
        <v>1</v>
      </c>
      <c r="O245" s="144" t="s">
        <v>42</v>
      </c>
      <c r="P245" s="145">
        <f>I245+J245</f>
        <v>0</v>
      </c>
      <c r="Q245" s="145">
        <f>ROUND(I245*H245,2)</f>
        <v>0</v>
      </c>
      <c r="R245" s="145">
        <f>ROUND(J245*H245,2)</f>
        <v>0</v>
      </c>
      <c r="T245" s="146">
        <f>S245*H245</f>
        <v>0</v>
      </c>
      <c r="U245" s="146">
        <v>0</v>
      </c>
      <c r="V245" s="146">
        <f>U245*H245</f>
        <v>0</v>
      </c>
      <c r="W245" s="146">
        <v>0</v>
      </c>
      <c r="X245" s="147">
        <f>W245*H245</f>
        <v>0</v>
      </c>
      <c r="AR245" s="148" t="s">
        <v>227</v>
      </c>
      <c r="AT245" s="148" t="s">
        <v>154</v>
      </c>
      <c r="AU245" s="148" t="s">
        <v>89</v>
      </c>
      <c r="AY245" s="16" t="s">
        <v>151</v>
      </c>
      <c r="BE245" s="149">
        <f>IF(O245="základní",K245,0)</f>
        <v>0</v>
      </c>
      <c r="BF245" s="149">
        <f>IF(O245="snížená",K245,0)</f>
        <v>0</v>
      </c>
      <c r="BG245" s="149">
        <f>IF(O245="zákl. přenesená",K245,0)</f>
        <v>0</v>
      </c>
      <c r="BH245" s="149">
        <f>IF(O245="sníž. přenesená",K245,0)</f>
        <v>0</v>
      </c>
      <c r="BI245" s="149">
        <f>IF(O245="nulová",K245,0)</f>
        <v>0</v>
      </c>
      <c r="BJ245" s="16" t="s">
        <v>87</v>
      </c>
      <c r="BK245" s="149">
        <f>ROUND(P245*H245,2)</f>
        <v>0</v>
      </c>
      <c r="BL245" s="16" t="s">
        <v>227</v>
      </c>
      <c r="BM245" s="148" t="s">
        <v>293</v>
      </c>
    </row>
    <row r="246" spans="2:65" s="11" customFormat="1" ht="22.9" customHeight="1">
      <c r="B246" s="124"/>
      <c r="D246" s="125" t="s">
        <v>78</v>
      </c>
      <c r="E246" s="134" t="s">
        <v>294</v>
      </c>
      <c r="F246" s="134" t="s">
        <v>295</v>
      </c>
      <c r="I246" s="127"/>
      <c r="J246" s="127"/>
      <c r="K246" s="135">
        <f>BK246</f>
        <v>0</v>
      </c>
      <c r="M246" s="124"/>
      <c r="N246" s="128"/>
      <c r="Q246" s="129">
        <f>SUM(Q247:Q284)</f>
        <v>0</v>
      </c>
      <c r="R246" s="129">
        <f>SUM(R247:R284)</f>
        <v>0</v>
      </c>
      <c r="T246" s="130">
        <f>SUM(T247:T284)</f>
        <v>0</v>
      </c>
      <c r="V246" s="130">
        <f>SUM(V247:V284)</f>
        <v>4.2723792750000005</v>
      </c>
      <c r="X246" s="131">
        <f>SUM(X247:X284)</f>
        <v>10.962000000000002</v>
      </c>
      <c r="AR246" s="125" t="s">
        <v>89</v>
      </c>
      <c r="AT246" s="132" t="s">
        <v>78</v>
      </c>
      <c r="AU246" s="132" t="s">
        <v>87</v>
      </c>
      <c r="AY246" s="125" t="s">
        <v>151</v>
      </c>
      <c r="BK246" s="133">
        <f>SUM(BK247:BK284)</f>
        <v>0</v>
      </c>
    </row>
    <row r="247" spans="2:65" s="1" customFormat="1" ht="33" customHeight="1">
      <c r="B247" s="31"/>
      <c r="C247" s="136" t="s">
        <v>296</v>
      </c>
      <c r="D247" s="136" t="s">
        <v>154</v>
      </c>
      <c r="E247" s="137" t="s">
        <v>297</v>
      </c>
      <c r="F247" s="138" t="s">
        <v>298</v>
      </c>
      <c r="G247" s="139" t="s">
        <v>97</v>
      </c>
      <c r="H247" s="140">
        <v>313.2</v>
      </c>
      <c r="I247" s="141"/>
      <c r="J247" s="141"/>
      <c r="K247" s="142">
        <f>ROUND(P247*H247,2)</f>
        <v>0</v>
      </c>
      <c r="L247" s="138" t="s">
        <v>157</v>
      </c>
      <c r="M247" s="31"/>
      <c r="N247" s="143" t="s">
        <v>1</v>
      </c>
      <c r="O247" s="144" t="s">
        <v>42</v>
      </c>
      <c r="P247" s="145">
        <f>I247+J247</f>
        <v>0</v>
      </c>
      <c r="Q247" s="145">
        <f>ROUND(I247*H247,2)</f>
        <v>0</v>
      </c>
      <c r="R247" s="145">
        <f>ROUND(J247*H247,2)</f>
        <v>0</v>
      </c>
      <c r="T247" s="146">
        <f>S247*H247</f>
        <v>0</v>
      </c>
      <c r="U247" s="146">
        <v>0</v>
      </c>
      <c r="V247" s="146">
        <f>U247*H247</f>
        <v>0</v>
      </c>
      <c r="W247" s="146">
        <v>3.5000000000000003E-2</v>
      </c>
      <c r="X247" s="147">
        <f>W247*H247</f>
        <v>10.962000000000002</v>
      </c>
      <c r="AR247" s="148" t="s">
        <v>227</v>
      </c>
      <c r="AT247" s="148" t="s">
        <v>154</v>
      </c>
      <c r="AU247" s="148" t="s">
        <v>89</v>
      </c>
      <c r="AY247" s="16" t="s">
        <v>151</v>
      </c>
      <c r="BE247" s="149">
        <f>IF(O247="základní",K247,0)</f>
        <v>0</v>
      </c>
      <c r="BF247" s="149">
        <f>IF(O247="snížená",K247,0)</f>
        <v>0</v>
      </c>
      <c r="BG247" s="149">
        <f>IF(O247="zákl. přenesená",K247,0)</f>
        <v>0</v>
      </c>
      <c r="BH247" s="149">
        <f>IF(O247="sníž. přenesená",K247,0)</f>
        <v>0</v>
      </c>
      <c r="BI247" s="149">
        <f>IF(O247="nulová",K247,0)</f>
        <v>0</v>
      </c>
      <c r="BJ247" s="16" t="s">
        <v>87</v>
      </c>
      <c r="BK247" s="149">
        <f>ROUND(P247*H247,2)</f>
        <v>0</v>
      </c>
      <c r="BL247" s="16" t="s">
        <v>227</v>
      </c>
      <c r="BM247" s="148" t="s">
        <v>299</v>
      </c>
    </row>
    <row r="248" spans="2:65" s="14" customFormat="1">
      <c r="B248" s="165"/>
      <c r="D248" s="151" t="s">
        <v>160</v>
      </c>
      <c r="E248" s="166" t="s">
        <v>1</v>
      </c>
      <c r="F248" s="167" t="s">
        <v>300</v>
      </c>
      <c r="H248" s="166" t="s">
        <v>1</v>
      </c>
      <c r="I248" s="168"/>
      <c r="J248" s="168"/>
      <c r="M248" s="165"/>
      <c r="N248" s="169"/>
      <c r="X248" s="170"/>
      <c r="AT248" s="166" t="s">
        <v>160</v>
      </c>
      <c r="AU248" s="166" t="s">
        <v>89</v>
      </c>
      <c r="AV248" s="14" t="s">
        <v>87</v>
      </c>
      <c r="AW248" s="14" t="s">
        <v>5</v>
      </c>
      <c r="AX248" s="14" t="s">
        <v>79</v>
      </c>
      <c r="AY248" s="166" t="s">
        <v>151</v>
      </c>
    </row>
    <row r="249" spans="2:65" s="12" customFormat="1">
      <c r="B249" s="150"/>
      <c r="D249" s="151" t="s">
        <v>160</v>
      </c>
      <c r="E249" s="152" t="s">
        <v>1</v>
      </c>
      <c r="F249" s="153" t="s">
        <v>301</v>
      </c>
      <c r="H249" s="154">
        <v>313.2</v>
      </c>
      <c r="I249" s="155"/>
      <c r="J249" s="155"/>
      <c r="M249" s="150"/>
      <c r="N249" s="156"/>
      <c r="X249" s="157"/>
      <c r="AT249" s="152" t="s">
        <v>160</v>
      </c>
      <c r="AU249" s="152" t="s">
        <v>89</v>
      </c>
      <c r="AV249" s="12" t="s">
        <v>89</v>
      </c>
      <c r="AW249" s="12" t="s">
        <v>5</v>
      </c>
      <c r="AX249" s="12" t="s">
        <v>79</v>
      </c>
      <c r="AY249" s="152" t="s">
        <v>151</v>
      </c>
    </row>
    <row r="250" spans="2:65" s="13" customFormat="1">
      <c r="B250" s="158"/>
      <c r="D250" s="151" t="s">
        <v>160</v>
      </c>
      <c r="E250" s="159" t="s">
        <v>1</v>
      </c>
      <c r="F250" s="160" t="s">
        <v>162</v>
      </c>
      <c r="H250" s="161">
        <v>313.2</v>
      </c>
      <c r="I250" s="162"/>
      <c r="J250" s="162"/>
      <c r="M250" s="158"/>
      <c r="N250" s="163"/>
      <c r="X250" s="164"/>
      <c r="AT250" s="159" t="s">
        <v>160</v>
      </c>
      <c r="AU250" s="159" t="s">
        <v>89</v>
      </c>
      <c r="AV250" s="13" t="s">
        <v>158</v>
      </c>
      <c r="AW250" s="13" t="s">
        <v>5</v>
      </c>
      <c r="AX250" s="13" t="s">
        <v>87</v>
      </c>
      <c r="AY250" s="159" t="s">
        <v>151</v>
      </c>
    </row>
    <row r="251" spans="2:65" s="1" customFormat="1" ht="24.2" customHeight="1">
      <c r="B251" s="31"/>
      <c r="C251" s="136" t="s">
        <v>302</v>
      </c>
      <c r="D251" s="136" t="s">
        <v>154</v>
      </c>
      <c r="E251" s="137" t="s">
        <v>303</v>
      </c>
      <c r="F251" s="138" t="s">
        <v>304</v>
      </c>
      <c r="G251" s="139" t="s">
        <v>97</v>
      </c>
      <c r="H251" s="140">
        <v>939.6</v>
      </c>
      <c r="I251" s="141"/>
      <c r="J251" s="141"/>
      <c r="K251" s="142">
        <f>ROUND(P251*H251,2)</f>
        <v>0</v>
      </c>
      <c r="L251" s="138" t="s">
        <v>157</v>
      </c>
      <c r="M251" s="31"/>
      <c r="N251" s="143" t="s">
        <v>1</v>
      </c>
      <c r="O251" s="144" t="s">
        <v>42</v>
      </c>
      <c r="P251" s="145">
        <f>I251+J251</f>
        <v>0</v>
      </c>
      <c r="Q251" s="145">
        <f>ROUND(I251*H251,2)</f>
        <v>0</v>
      </c>
      <c r="R251" s="145">
        <f>ROUND(J251*H251,2)</f>
        <v>0</v>
      </c>
      <c r="T251" s="146">
        <f>S251*H251</f>
        <v>0</v>
      </c>
      <c r="U251" s="146">
        <v>0</v>
      </c>
      <c r="V251" s="146">
        <f>U251*H251</f>
        <v>0</v>
      </c>
      <c r="W251" s="146">
        <v>0</v>
      </c>
      <c r="X251" s="147">
        <f>W251*H251</f>
        <v>0</v>
      </c>
      <c r="AR251" s="148" t="s">
        <v>227</v>
      </c>
      <c r="AT251" s="148" t="s">
        <v>154</v>
      </c>
      <c r="AU251" s="148" t="s">
        <v>89</v>
      </c>
      <c r="AY251" s="16" t="s">
        <v>151</v>
      </c>
      <c r="BE251" s="149">
        <f>IF(O251="základní",K251,0)</f>
        <v>0</v>
      </c>
      <c r="BF251" s="149">
        <f>IF(O251="snížená",K251,0)</f>
        <v>0</v>
      </c>
      <c r="BG251" s="149">
        <f>IF(O251="zákl. přenesená",K251,0)</f>
        <v>0</v>
      </c>
      <c r="BH251" s="149">
        <f>IF(O251="sníž. přenesená",K251,0)</f>
        <v>0</v>
      </c>
      <c r="BI251" s="149">
        <f>IF(O251="nulová",K251,0)</f>
        <v>0</v>
      </c>
      <c r="BJ251" s="16" t="s">
        <v>87</v>
      </c>
      <c r="BK251" s="149">
        <f>ROUND(P251*H251,2)</f>
        <v>0</v>
      </c>
      <c r="BL251" s="16" t="s">
        <v>227</v>
      </c>
      <c r="BM251" s="148" t="s">
        <v>305</v>
      </c>
    </row>
    <row r="252" spans="2:65" s="12" customFormat="1">
      <c r="B252" s="150"/>
      <c r="D252" s="151" t="s">
        <v>160</v>
      </c>
      <c r="E252" s="152" t="s">
        <v>1</v>
      </c>
      <c r="F252" s="153" t="s">
        <v>301</v>
      </c>
      <c r="H252" s="154">
        <v>313.2</v>
      </c>
      <c r="I252" s="155"/>
      <c r="J252" s="155"/>
      <c r="M252" s="150"/>
      <c r="N252" s="156"/>
      <c r="X252" s="157"/>
      <c r="AT252" s="152" t="s">
        <v>160</v>
      </c>
      <c r="AU252" s="152" t="s">
        <v>89</v>
      </c>
      <c r="AV252" s="12" t="s">
        <v>89</v>
      </c>
      <c r="AW252" s="12" t="s">
        <v>5</v>
      </c>
      <c r="AX252" s="12" t="s">
        <v>79</v>
      </c>
      <c r="AY252" s="152" t="s">
        <v>151</v>
      </c>
    </row>
    <row r="253" spans="2:65" s="12" customFormat="1">
      <c r="B253" s="150"/>
      <c r="D253" s="151" t="s">
        <v>160</v>
      </c>
      <c r="E253" s="152" t="s">
        <v>1</v>
      </c>
      <c r="F253" s="153" t="s">
        <v>306</v>
      </c>
      <c r="H253" s="154">
        <v>626.4</v>
      </c>
      <c r="I253" s="155"/>
      <c r="J253" s="155"/>
      <c r="M253" s="150"/>
      <c r="N253" s="156"/>
      <c r="X253" s="157"/>
      <c r="AT253" s="152" t="s">
        <v>160</v>
      </c>
      <c r="AU253" s="152" t="s">
        <v>89</v>
      </c>
      <c r="AV253" s="12" t="s">
        <v>89</v>
      </c>
      <c r="AW253" s="12" t="s">
        <v>5</v>
      </c>
      <c r="AX253" s="12" t="s">
        <v>79</v>
      </c>
      <c r="AY253" s="152" t="s">
        <v>151</v>
      </c>
    </row>
    <row r="254" spans="2:65" s="13" customFormat="1">
      <c r="B254" s="158"/>
      <c r="D254" s="151" t="s">
        <v>160</v>
      </c>
      <c r="E254" s="159" t="s">
        <v>1</v>
      </c>
      <c r="F254" s="160" t="s">
        <v>162</v>
      </c>
      <c r="H254" s="161">
        <v>939.6</v>
      </c>
      <c r="I254" s="162"/>
      <c r="J254" s="162"/>
      <c r="M254" s="158"/>
      <c r="N254" s="163"/>
      <c r="X254" s="164"/>
      <c r="AT254" s="159" t="s">
        <v>160</v>
      </c>
      <c r="AU254" s="159" t="s">
        <v>89</v>
      </c>
      <c r="AV254" s="13" t="s">
        <v>158</v>
      </c>
      <c r="AW254" s="13" t="s">
        <v>5</v>
      </c>
      <c r="AX254" s="13" t="s">
        <v>87</v>
      </c>
      <c r="AY254" s="159" t="s">
        <v>151</v>
      </c>
    </row>
    <row r="255" spans="2:65" s="1" customFormat="1" ht="24.2" customHeight="1">
      <c r="B255" s="31"/>
      <c r="C255" s="175" t="s">
        <v>307</v>
      </c>
      <c r="D255" s="175" t="s">
        <v>232</v>
      </c>
      <c r="E255" s="176" t="s">
        <v>308</v>
      </c>
      <c r="F255" s="177" t="s">
        <v>309</v>
      </c>
      <c r="G255" s="178" t="s">
        <v>97</v>
      </c>
      <c r="H255" s="179">
        <v>328.86</v>
      </c>
      <c r="I255" s="180"/>
      <c r="J255" s="181"/>
      <c r="K255" s="182">
        <f>ROUND(P255*H255,2)</f>
        <v>0</v>
      </c>
      <c r="L255" s="177" t="s">
        <v>157</v>
      </c>
      <c r="M255" s="183"/>
      <c r="N255" s="184" t="s">
        <v>1</v>
      </c>
      <c r="O255" s="144" t="s">
        <v>42</v>
      </c>
      <c r="P255" s="145">
        <f>I255+J255</f>
        <v>0</v>
      </c>
      <c r="Q255" s="145">
        <f>ROUND(I255*H255,2)</f>
        <v>0</v>
      </c>
      <c r="R255" s="145">
        <f>ROUND(J255*H255,2)</f>
        <v>0</v>
      </c>
      <c r="T255" s="146">
        <f>S255*H255</f>
        <v>0</v>
      </c>
      <c r="U255" s="146">
        <v>3.5999999999999999E-3</v>
      </c>
      <c r="V255" s="146">
        <f>U255*H255</f>
        <v>1.1838960000000001</v>
      </c>
      <c r="W255" s="146">
        <v>0</v>
      </c>
      <c r="X255" s="147">
        <f>W255*H255</f>
        <v>0</v>
      </c>
      <c r="AR255" s="148" t="s">
        <v>235</v>
      </c>
      <c r="AT255" s="148" t="s">
        <v>232</v>
      </c>
      <c r="AU255" s="148" t="s">
        <v>89</v>
      </c>
      <c r="AY255" s="16" t="s">
        <v>151</v>
      </c>
      <c r="BE255" s="149">
        <f>IF(O255="základní",K255,0)</f>
        <v>0</v>
      </c>
      <c r="BF255" s="149">
        <f>IF(O255="snížená",K255,0)</f>
        <v>0</v>
      </c>
      <c r="BG255" s="149">
        <f>IF(O255="zákl. přenesená",K255,0)</f>
        <v>0</v>
      </c>
      <c r="BH255" s="149">
        <f>IF(O255="sníž. přenesená",K255,0)</f>
        <v>0</v>
      </c>
      <c r="BI255" s="149">
        <f>IF(O255="nulová",K255,0)</f>
        <v>0</v>
      </c>
      <c r="BJ255" s="16" t="s">
        <v>87</v>
      </c>
      <c r="BK255" s="149">
        <f>ROUND(P255*H255,2)</f>
        <v>0</v>
      </c>
      <c r="BL255" s="16" t="s">
        <v>227</v>
      </c>
      <c r="BM255" s="148" t="s">
        <v>310</v>
      </c>
    </row>
    <row r="256" spans="2:65" s="12" customFormat="1">
      <c r="B256" s="150"/>
      <c r="D256" s="151" t="s">
        <v>160</v>
      </c>
      <c r="E256" s="152" t="s">
        <v>1</v>
      </c>
      <c r="F256" s="153" t="s">
        <v>301</v>
      </c>
      <c r="H256" s="154">
        <v>313.2</v>
      </c>
      <c r="I256" s="155"/>
      <c r="J256" s="155"/>
      <c r="M256" s="150"/>
      <c r="N256" s="156"/>
      <c r="X256" s="157"/>
      <c r="AT256" s="152" t="s">
        <v>160</v>
      </c>
      <c r="AU256" s="152" t="s">
        <v>89</v>
      </c>
      <c r="AV256" s="12" t="s">
        <v>89</v>
      </c>
      <c r="AW256" s="12" t="s">
        <v>5</v>
      </c>
      <c r="AX256" s="12" t="s">
        <v>79</v>
      </c>
      <c r="AY256" s="152" t="s">
        <v>151</v>
      </c>
    </row>
    <row r="257" spans="2:65" s="13" customFormat="1">
      <c r="B257" s="158"/>
      <c r="D257" s="151" t="s">
        <v>160</v>
      </c>
      <c r="E257" s="159" t="s">
        <v>1</v>
      </c>
      <c r="F257" s="160" t="s">
        <v>162</v>
      </c>
      <c r="H257" s="161">
        <v>313.2</v>
      </c>
      <c r="I257" s="162"/>
      <c r="J257" s="162"/>
      <c r="M257" s="158"/>
      <c r="N257" s="163"/>
      <c r="X257" s="164"/>
      <c r="AT257" s="159" t="s">
        <v>160</v>
      </c>
      <c r="AU257" s="159" t="s">
        <v>89</v>
      </c>
      <c r="AV257" s="13" t="s">
        <v>158</v>
      </c>
      <c r="AW257" s="13" t="s">
        <v>5</v>
      </c>
      <c r="AX257" s="13" t="s">
        <v>87</v>
      </c>
      <c r="AY257" s="159" t="s">
        <v>151</v>
      </c>
    </row>
    <row r="258" spans="2:65" s="12" customFormat="1">
      <c r="B258" s="150"/>
      <c r="D258" s="151" t="s">
        <v>160</v>
      </c>
      <c r="F258" s="153" t="s">
        <v>311</v>
      </c>
      <c r="H258" s="154">
        <v>328.86</v>
      </c>
      <c r="I258" s="155"/>
      <c r="J258" s="155"/>
      <c r="M258" s="150"/>
      <c r="N258" s="156"/>
      <c r="X258" s="157"/>
      <c r="AT258" s="152" t="s">
        <v>160</v>
      </c>
      <c r="AU258" s="152" t="s">
        <v>89</v>
      </c>
      <c r="AV258" s="12" t="s">
        <v>89</v>
      </c>
      <c r="AW258" s="12" t="s">
        <v>4</v>
      </c>
      <c r="AX258" s="12" t="s">
        <v>87</v>
      </c>
      <c r="AY258" s="152" t="s">
        <v>151</v>
      </c>
    </row>
    <row r="259" spans="2:65" s="1" customFormat="1" ht="24.2" customHeight="1">
      <c r="B259" s="31"/>
      <c r="C259" s="175" t="s">
        <v>312</v>
      </c>
      <c r="D259" s="175" t="s">
        <v>232</v>
      </c>
      <c r="E259" s="176" t="s">
        <v>313</v>
      </c>
      <c r="F259" s="177" t="s">
        <v>314</v>
      </c>
      <c r="G259" s="178" t="s">
        <v>97</v>
      </c>
      <c r="H259" s="179">
        <v>657.72</v>
      </c>
      <c r="I259" s="180"/>
      <c r="J259" s="181"/>
      <c r="K259" s="182">
        <f>ROUND(P259*H259,2)</f>
        <v>0</v>
      </c>
      <c r="L259" s="177" t="s">
        <v>157</v>
      </c>
      <c r="M259" s="183"/>
      <c r="N259" s="184" t="s">
        <v>1</v>
      </c>
      <c r="O259" s="144" t="s">
        <v>42</v>
      </c>
      <c r="P259" s="145">
        <f>I259+J259</f>
        <v>0</v>
      </c>
      <c r="Q259" s="145">
        <f>ROUND(I259*H259,2)</f>
        <v>0</v>
      </c>
      <c r="R259" s="145">
        <f>ROUND(J259*H259,2)</f>
        <v>0</v>
      </c>
      <c r="T259" s="146">
        <f>S259*H259</f>
        <v>0</v>
      </c>
      <c r="U259" s="146">
        <v>4.1999999999999997E-3</v>
      </c>
      <c r="V259" s="146">
        <f>U259*H259</f>
        <v>2.7624239999999998</v>
      </c>
      <c r="W259" s="146">
        <v>0</v>
      </c>
      <c r="X259" s="147">
        <f>W259*H259</f>
        <v>0</v>
      </c>
      <c r="AR259" s="148" t="s">
        <v>235</v>
      </c>
      <c r="AT259" s="148" t="s">
        <v>232</v>
      </c>
      <c r="AU259" s="148" t="s">
        <v>89</v>
      </c>
      <c r="AY259" s="16" t="s">
        <v>151</v>
      </c>
      <c r="BE259" s="149">
        <f>IF(O259="základní",K259,0)</f>
        <v>0</v>
      </c>
      <c r="BF259" s="149">
        <f>IF(O259="snížená",K259,0)</f>
        <v>0</v>
      </c>
      <c r="BG259" s="149">
        <f>IF(O259="zákl. přenesená",K259,0)</f>
        <v>0</v>
      </c>
      <c r="BH259" s="149">
        <f>IF(O259="sníž. přenesená",K259,0)</f>
        <v>0</v>
      </c>
      <c r="BI259" s="149">
        <f>IF(O259="nulová",K259,0)</f>
        <v>0</v>
      </c>
      <c r="BJ259" s="16" t="s">
        <v>87</v>
      </c>
      <c r="BK259" s="149">
        <f>ROUND(P259*H259,2)</f>
        <v>0</v>
      </c>
      <c r="BL259" s="16" t="s">
        <v>227</v>
      </c>
      <c r="BM259" s="148" t="s">
        <v>315</v>
      </c>
    </row>
    <row r="260" spans="2:65" s="12" customFormat="1">
      <c r="B260" s="150"/>
      <c r="D260" s="151" t="s">
        <v>160</v>
      </c>
      <c r="E260" s="152" t="s">
        <v>1</v>
      </c>
      <c r="F260" s="153" t="s">
        <v>306</v>
      </c>
      <c r="H260" s="154">
        <v>626.4</v>
      </c>
      <c r="I260" s="155"/>
      <c r="J260" s="155"/>
      <c r="M260" s="150"/>
      <c r="N260" s="156"/>
      <c r="X260" s="157"/>
      <c r="AT260" s="152" t="s">
        <v>160</v>
      </c>
      <c r="AU260" s="152" t="s">
        <v>89</v>
      </c>
      <c r="AV260" s="12" t="s">
        <v>89</v>
      </c>
      <c r="AW260" s="12" t="s">
        <v>5</v>
      </c>
      <c r="AX260" s="12" t="s">
        <v>79</v>
      </c>
      <c r="AY260" s="152" t="s">
        <v>151</v>
      </c>
    </row>
    <row r="261" spans="2:65" s="13" customFormat="1">
      <c r="B261" s="158"/>
      <c r="D261" s="151" t="s">
        <v>160</v>
      </c>
      <c r="E261" s="159" t="s">
        <v>1</v>
      </c>
      <c r="F261" s="160" t="s">
        <v>162</v>
      </c>
      <c r="H261" s="161">
        <v>626.4</v>
      </c>
      <c r="I261" s="162"/>
      <c r="J261" s="162"/>
      <c r="M261" s="158"/>
      <c r="N261" s="163"/>
      <c r="X261" s="164"/>
      <c r="AT261" s="159" t="s">
        <v>160</v>
      </c>
      <c r="AU261" s="159" t="s">
        <v>89</v>
      </c>
      <c r="AV261" s="13" t="s">
        <v>158</v>
      </c>
      <c r="AW261" s="13" t="s">
        <v>5</v>
      </c>
      <c r="AX261" s="13" t="s">
        <v>87</v>
      </c>
      <c r="AY261" s="159" t="s">
        <v>151</v>
      </c>
    </row>
    <row r="262" spans="2:65" s="12" customFormat="1">
      <c r="B262" s="150"/>
      <c r="D262" s="151" t="s">
        <v>160</v>
      </c>
      <c r="F262" s="153" t="s">
        <v>316</v>
      </c>
      <c r="H262" s="154">
        <v>657.72</v>
      </c>
      <c r="I262" s="155"/>
      <c r="J262" s="155"/>
      <c r="M262" s="150"/>
      <c r="N262" s="156"/>
      <c r="X262" s="157"/>
      <c r="AT262" s="152" t="s">
        <v>160</v>
      </c>
      <c r="AU262" s="152" t="s">
        <v>89</v>
      </c>
      <c r="AV262" s="12" t="s">
        <v>89</v>
      </c>
      <c r="AW262" s="12" t="s">
        <v>4</v>
      </c>
      <c r="AX262" s="12" t="s">
        <v>87</v>
      </c>
      <c r="AY262" s="152" t="s">
        <v>151</v>
      </c>
    </row>
    <row r="263" spans="2:65" s="1" customFormat="1" ht="24.2" customHeight="1">
      <c r="B263" s="31"/>
      <c r="C263" s="136" t="s">
        <v>317</v>
      </c>
      <c r="D263" s="136" t="s">
        <v>154</v>
      </c>
      <c r="E263" s="137" t="s">
        <v>318</v>
      </c>
      <c r="F263" s="138" t="s">
        <v>319</v>
      </c>
      <c r="G263" s="139" t="s">
        <v>190</v>
      </c>
      <c r="H263" s="140">
        <v>48.2</v>
      </c>
      <c r="I263" s="141"/>
      <c r="J263" s="141"/>
      <c r="K263" s="142">
        <f>ROUND(P263*H263,2)</f>
        <v>0</v>
      </c>
      <c r="L263" s="138" t="s">
        <v>1</v>
      </c>
      <c r="M263" s="31"/>
      <c r="N263" s="143" t="s">
        <v>1</v>
      </c>
      <c r="O263" s="144" t="s">
        <v>42</v>
      </c>
      <c r="P263" s="145">
        <f>I263+J263</f>
        <v>0</v>
      </c>
      <c r="Q263" s="145">
        <f>ROUND(I263*H263,2)</f>
        <v>0</v>
      </c>
      <c r="R263" s="145">
        <f>ROUND(J263*H263,2)</f>
        <v>0</v>
      </c>
      <c r="T263" s="146">
        <f>S263*H263</f>
        <v>0</v>
      </c>
      <c r="U263" s="146">
        <v>3.0000000000000001E-5</v>
      </c>
      <c r="V263" s="146">
        <f>U263*H263</f>
        <v>1.446E-3</v>
      </c>
      <c r="W263" s="146">
        <v>0</v>
      </c>
      <c r="X263" s="147">
        <f>W263*H263</f>
        <v>0</v>
      </c>
      <c r="AR263" s="148" t="s">
        <v>227</v>
      </c>
      <c r="AT263" s="148" t="s">
        <v>154</v>
      </c>
      <c r="AU263" s="148" t="s">
        <v>89</v>
      </c>
      <c r="AY263" s="16" t="s">
        <v>151</v>
      </c>
      <c r="BE263" s="149">
        <f>IF(O263="základní",K263,0)</f>
        <v>0</v>
      </c>
      <c r="BF263" s="149">
        <f>IF(O263="snížená",K263,0)</f>
        <v>0</v>
      </c>
      <c r="BG263" s="149">
        <f>IF(O263="zákl. přenesená",K263,0)</f>
        <v>0</v>
      </c>
      <c r="BH263" s="149">
        <f>IF(O263="sníž. přenesená",K263,0)</f>
        <v>0</v>
      </c>
      <c r="BI263" s="149">
        <f>IF(O263="nulová",K263,0)</f>
        <v>0</v>
      </c>
      <c r="BJ263" s="16" t="s">
        <v>87</v>
      </c>
      <c r="BK263" s="149">
        <f>ROUND(P263*H263,2)</f>
        <v>0</v>
      </c>
      <c r="BL263" s="16" t="s">
        <v>227</v>
      </c>
      <c r="BM263" s="148" t="s">
        <v>320</v>
      </c>
    </row>
    <row r="264" spans="2:65" s="12" customFormat="1">
      <c r="B264" s="150"/>
      <c r="D264" s="151" t="s">
        <v>160</v>
      </c>
      <c r="E264" s="152" t="s">
        <v>1</v>
      </c>
      <c r="F264" s="153" t="s">
        <v>321</v>
      </c>
      <c r="H264" s="154">
        <v>48.2</v>
      </c>
      <c r="I264" s="155"/>
      <c r="J264" s="155"/>
      <c r="M264" s="150"/>
      <c r="N264" s="156"/>
      <c r="X264" s="157"/>
      <c r="AT264" s="152" t="s">
        <v>160</v>
      </c>
      <c r="AU264" s="152" t="s">
        <v>89</v>
      </c>
      <c r="AV264" s="12" t="s">
        <v>89</v>
      </c>
      <c r="AW264" s="12" t="s">
        <v>5</v>
      </c>
      <c r="AX264" s="12" t="s">
        <v>79</v>
      </c>
      <c r="AY264" s="152" t="s">
        <v>151</v>
      </c>
    </row>
    <row r="265" spans="2:65" s="13" customFormat="1">
      <c r="B265" s="158"/>
      <c r="D265" s="151" t="s">
        <v>160</v>
      </c>
      <c r="E265" s="159" t="s">
        <v>1</v>
      </c>
      <c r="F265" s="160" t="s">
        <v>162</v>
      </c>
      <c r="H265" s="161">
        <v>48.2</v>
      </c>
      <c r="I265" s="162"/>
      <c r="J265" s="162"/>
      <c r="M265" s="158"/>
      <c r="N265" s="163"/>
      <c r="X265" s="164"/>
      <c r="AT265" s="159" t="s">
        <v>160</v>
      </c>
      <c r="AU265" s="159" t="s">
        <v>89</v>
      </c>
      <c r="AV265" s="13" t="s">
        <v>158</v>
      </c>
      <c r="AW265" s="13" t="s">
        <v>5</v>
      </c>
      <c r="AX265" s="13" t="s">
        <v>87</v>
      </c>
      <c r="AY265" s="159" t="s">
        <v>151</v>
      </c>
    </row>
    <row r="266" spans="2:65" s="1" customFormat="1" ht="24.2" customHeight="1">
      <c r="B266" s="31"/>
      <c r="C266" s="175" t="s">
        <v>322</v>
      </c>
      <c r="D266" s="175" t="s">
        <v>232</v>
      </c>
      <c r="E266" s="176" t="s">
        <v>323</v>
      </c>
      <c r="F266" s="177" t="s">
        <v>324</v>
      </c>
      <c r="G266" s="178" t="s">
        <v>190</v>
      </c>
      <c r="H266" s="179">
        <v>50.61</v>
      </c>
      <c r="I266" s="180"/>
      <c r="J266" s="181"/>
      <c r="K266" s="182">
        <f>ROUND(P266*H266,2)</f>
        <v>0</v>
      </c>
      <c r="L266" s="177" t="s">
        <v>157</v>
      </c>
      <c r="M266" s="183"/>
      <c r="N266" s="184" t="s">
        <v>1</v>
      </c>
      <c r="O266" s="144" t="s">
        <v>42</v>
      </c>
      <c r="P266" s="145">
        <f>I266+J266</f>
        <v>0</v>
      </c>
      <c r="Q266" s="145">
        <f>ROUND(I266*H266,2)</f>
        <v>0</v>
      </c>
      <c r="R266" s="145">
        <f>ROUND(J266*H266,2)</f>
        <v>0</v>
      </c>
      <c r="T266" s="146">
        <f>S266*H266</f>
        <v>0</v>
      </c>
      <c r="U266" s="146">
        <v>3.8000000000000002E-4</v>
      </c>
      <c r="V266" s="146">
        <f>U266*H266</f>
        <v>1.92318E-2</v>
      </c>
      <c r="W266" s="146">
        <v>0</v>
      </c>
      <c r="X266" s="147">
        <f>W266*H266</f>
        <v>0</v>
      </c>
      <c r="AR266" s="148" t="s">
        <v>235</v>
      </c>
      <c r="AT266" s="148" t="s">
        <v>232</v>
      </c>
      <c r="AU266" s="148" t="s">
        <v>89</v>
      </c>
      <c r="AY266" s="16" t="s">
        <v>151</v>
      </c>
      <c r="BE266" s="149">
        <f>IF(O266="základní",K266,0)</f>
        <v>0</v>
      </c>
      <c r="BF266" s="149">
        <f>IF(O266="snížená",K266,0)</f>
        <v>0</v>
      </c>
      <c r="BG266" s="149">
        <f>IF(O266="zákl. přenesená",K266,0)</f>
        <v>0</v>
      </c>
      <c r="BH266" s="149">
        <f>IF(O266="sníž. přenesená",K266,0)</f>
        <v>0</v>
      </c>
      <c r="BI266" s="149">
        <f>IF(O266="nulová",K266,0)</f>
        <v>0</v>
      </c>
      <c r="BJ266" s="16" t="s">
        <v>87</v>
      </c>
      <c r="BK266" s="149">
        <f>ROUND(P266*H266,2)</f>
        <v>0</v>
      </c>
      <c r="BL266" s="16" t="s">
        <v>227</v>
      </c>
      <c r="BM266" s="148" t="s">
        <v>325</v>
      </c>
    </row>
    <row r="267" spans="2:65" s="12" customFormat="1">
      <c r="B267" s="150"/>
      <c r="D267" s="151" t="s">
        <v>160</v>
      </c>
      <c r="E267" s="152" t="s">
        <v>1</v>
      </c>
      <c r="F267" s="153" t="s">
        <v>321</v>
      </c>
      <c r="H267" s="154">
        <v>48.2</v>
      </c>
      <c r="I267" s="155"/>
      <c r="J267" s="155"/>
      <c r="M267" s="150"/>
      <c r="N267" s="156"/>
      <c r="X267" s="157"/>
      <c r="AT267" s="152" t="s">
        <v>160</v>
      </c>
      <c r="AU267" s="152" t="s">
        <v>89</v>
      </c>
      <c r="AV267" s="12" t="s">
        <v>89</v>
      </c>
      <c r="AW267" s="12" t="s">
        <v>5</v>
      </c>
      <c r="AX267" s="12" t="s">
        <v>79</v>
      </c>
      <c r="AY267" s="152" t="s">
        <v>151</v>
      </c>
    </row>
    <row r="268" spans="2:65" s="13" customFormat="1">
      <c r="B268" s="158"/>
      <c r="D268" s="151" t="s">
        <v>160</v>
      </c>
      <c r="E268" s="159" t="s">
        <v>1</v>
      </c>
      <c r="F268" s="160" t="s">
        <v>162</v>
      </c>
      <c r="H268" s="161">
        <v>48.2</v>
      </c>
      <c r="I268" s="162"/>
      <c r="J268" s="162"/>
      <c r="M268" s="158"/>
      <c r="N268" s="163"/>
      <c r="X268" s="164"/>
      <c r="AT268" s="159" t="s">
        <v>160</v>
      </c>
      <c r="AU268" s="159" t="s">
        <v>89</v>
      </c>
      <c r="AV268" s="13" t="s">
        <v>158</v>
      </c>
      <c r="AW268" s="13" t="s">
        <v>5</v>
      </c>
      <c r="AX268" s="13" t="s">
        <v>87</v>
      </c>
      <c r="AY268" s="159" t="s">
        <v>151</v>
      </c>
    </row>
    <row r="269" spans="2:65" s="12" customFormat="1">
      <c r="B269" s="150"/>
      <c r="D269" s="151" t="s">
        <v>160</v>
      </c>
      <c r="F269" s="153" t="s">
        <v>326</v>
      </c>
      <c r="H269" s="154">
        <v>50.61</v>
      </c>
      <c r="I269" s="155"/>
      <c r="J269" s="155"/>
      <c r="M269" s="150"/>
      <c r="N269" s="156"/>
      <c r="X269" s="157"/>
      <c r="AT269" s="152" t="s">
        <v>160</v>
      </c>
      <c r="AU269" s="152" t="s">
        <v>89</v>
      </c>
      <c r="AV269" s="12" t="s">
        <v>89</v>
      </c>
      <c r="AW269" s="12" t="s">
        <v>4</v>
      </c>
      <c r="AX269" s="12" t="s">
        <v>87</v>
      </c>
      <c r="AY269" s="152" t="s">
        <v>151</v>
      </c>
    </row>
    <row r="270" spans="2:65" s="1" customFormat="1" ht="24.2" customHeight="1">
      <c r="B270" s="31"/>
      <c r="C270" s="136" t="s">
        <v>235</v>
      </c>
      <c r="D270" s="136" t="s">
        <v>154</v>
      </c>
      <c r="E270" s="137" t="s">
        <v>327</v>
      </c>
      <c r="F270" s="138" t="s">
        <v>328</v>
      </c>
      <c r="G270" s="139" t="s">
        <v>97</v>
      </c>
      <c r="H270" s="140">
        <v>693.13499999999999</v>
      </c>
      <c r="I270" s="141"/>
      <c r="J270" s="141"/>
      <c r="K270" s="142">
        <f>ROUND(P270*H270,2)</f>
        <v>0</v>
      </c>
      <c r="L270" s="138" t="s">
        <v>157</v>
      </c>
      <c r="M270" s="31"/>
      <c r="N270" s="143" t="s">
        <v>1</v>
      </c>
      <c r="O270" s="144" t="s">
        <v>42</v>
      </c>
      <c r="P270" s="145">
        <f>I270+J270</f>
        <v>0</v>
      </c>
      <c r="Q270" s="145">
        <f>ROUND(I270*H270,2)</f>
        <v>0</v>
      </c>
      <c r="R270" s="145">
        <f>ROUND(J270*H270,2)</f>
        <v>0</v>
      </c>
      <c r="T270" s="146">
        <f>S270*H270</f>
        <v>0</v>
      </c>
      <c r="U270" s="146">
        <v>1.0499999999999999E-5</v>
      </c>
      <c r="V270" s="146">
        <f>U270*H270</f>
        <v>7.2779174999999998E-3</v>
      </c>
      <c r="W270" s="146">
        <v>0</v>
      </c>
      <c r="X270" s="147">
        <f>W270*H270</f>
        <v>0</v>
      </c>
      <c r="AR270" s="148" t="s">
        <v>227</v>
      </c>
      <c r="AT270" s="148" t="s">
        <v>154</v>
      </c>
      <c r="AU270" s="148" t="s">
        <v>89</v>
      </c>
      <c r="AY270" s="16" t="s">
        <v>151</v>
      </c>
      <c r="BE270" s="149">
        <f>IF(O270="základní",K270,0)</f>
        <v>0</v>
      </c>
      <c r="BF270" s="149">
        <f>IF(O270="snížená",K270,0)</f>
        <v>0</v>
      </c>
      <c r="BG270" s="149">
        <f>IF(O270="zákl. přenesená",K270,0)</f>
        <v>0</v>
      </c>
      <c r="BH270" s="149">
        <f>IF(O270="sníž. přenesená",K270,0)</f>
        <v>0</v>
      </c>
      <c r="BI270" s="149">
        <f>IF(O270="nulová",K270,0)</f>
        <v>0</v>
      </c>
      <c r="BJ270" s="16" t="s">
        <v>87</v>
      </c>
      <c r="BK270" s="149">
        <f>ROUND(P270*H270,2)</f>
        <v>0</v>
      </c>
      <c r="BL270" s="16" t="s">
        <v>227</v>
      </c>
      <c r="BM270" s="148" t="s">
        <v>329</v>
      </c>
    </row>
    <row r="271" spans="2:65" s="12" customFormat="1">
      <c r="B271" s="150"/>
      <c r="D271" s="151" t="s">
        <v>160</v>
      </c>
      <c r="E271" s="152" t="s">
        <v>1</v>
      </c>
      <c r="F271" s="153" t="s">
        <v>330</v>
      </c>
      <c r="H271" s="154">
        <v>693.13499999999999</v>
      </c>
      <c r="I271" s="155"/>
      <c r="J271" s="155"/>
      <c r="M271" s="150"/>
      <c r="N271" s="156"/>
      <c r="X271" s="157"/>
      <c r="AT271" s="152" t="s">
        <v>160</v>
      </c>
      <c r="AU271" s="152" t="s">
        <v>89</v>
      </c>
      <c r="AV271" s="12" t="s">
        <v>89</v>
      </c>
      <c r="AW271" s="12" t="s">
        <v>5</v>
      </c>
      <c r="AX271" s="12" t="s">
        <v>79</v>
      </c>
      <c r="AY271" s="152" t="s">
        <v>151</v>
      </c>
    </row>
    <row r="272" spans="2:65" s="13" customFormat="1">
      <c r="B272" s="158"/>
      <c r="D272" s="151" t="s">
        <v>160</v>
      </c>
      <c r="E272" s="159" t="s">
        <v>1</v>
      </c>
      <c r="F272" s="160" t="s">
        <v>162</v>
      </c>
      <c r="H272" s="161">
        <v>693.13499999999999</v>
      </c>
      <c r="I272" s="162"/>
      <c r="J272" s="162"/>
      <c r="M272" s="158"/>
      <c r="N272" s="163"/>
      <c r="X272" s="164"/>
      <c r="AT272" s="159" t="s">
        <v>160</v>
      </c>
      <c r="AU272" s="159" t="s">
        <v>89</v>
      </c>
      <c r="AV272" s="13" t="s">
        <v>158</v>
      </c>
      <c r="AW272" s="13" t="s">
        <v>5</v>
      </c>
      <c r="AX272" s="13" t="s">
        <v>87</v>
      </c>
      <c r="AY272" s="159" t="s">
        <v>151</v>
      </c>
    </row>
    <row r="273" spans="2:65" s="1" customFormat="1" ht="24.2" customHeight="1">
      <c r="B273" s="31"/>
      <c r="C273" s="175" t="s">
        <v>331</v>
      </c>
      <c r="D273" s="175" t="s">
        <v>232</v>
      </c>
      <c r="E273" s="176" t="s">
        <v>332</v>
      </c>
      <c r="F273" s="177" t="s">
        <v>333</v>
      </c>
      <c r="G273" s="178" t="s">
        <v>97</v>
      </c>
      <c r="H273" s="179">
        <v>807.84900000000005</v>
      </c>
      <c r="I273" s="180"/>
      <c r="J273" s="181"/>
      <c r="K273" s="182">
        <f>ROUND(P273*H273,2)</f>
        <v>0</v>
      </c>
      <c r="L273" s="177" t="s">
        <v>157</v>
      </c>
      <c r="M273" s="183"/>
      <c r="N273" s="184" t="s">
        <v>1</v>
      </c>
      <c r="O273" s="144" t="s">
        <v>42</v>
      </c>
      <c r="P273" s="145">
        <f>I273+J273</f>
        <v>0</v>
      </c>
      <c r="Q273" s="145">
        <f>ROUND(I273*H273,2)</f>
        <v>0</v>
      </c>
      <c r="R273" s="145">
        <f>ROUND(J273*H273,2)</f>
        <v>0</v>
      </c>
      <c r="T273" s="146">
        <f>S273*H273</f>
        <v>0</v>
      </c>
      <c r="U273" s="146">
        <v>1.1E-4</v>
      </c>
      <c r="V273" s="146">
        <f>U273*H273</f>
        <v>8.8863390000000014E-2</v>
      </c>
      <c r="W273" s="146">
        <v>0</v>
      </c>
      <c r="X273" s="147">
        <f>W273*H273</f>
        <v>0</v>
      </c>
      <c r="AR273" s="148" t="s">
        <v>235</v>
      </c>
      <c r="AT273" s="148" t="s">
        <v>232</v>
      </c>
      <c r="AU273" s="148" t="s">
        <v>89</v>
      </c>
      <c r="AY273" s="16" t="s">
        <v>151</v>
      </c>
      <c r="BE273" s="149">
        <f>IF(O273="základní",K273,0)</f>
        <v>0</v>
      </c>
      <c r="BF273" s="149">
        <f>IF(O273="snížená",K273,0)</f>
        <v>0</v>
      </c>
      <c r="BG273" s="149">
        <f>IF(O273="zákl. přenesená",K273,0)</f>
        <v>0</v>
      </c>
      <c r="BH273" s="149">
        <f>IF(O273="sníž. přenesená",K273,0)</f>
        <v>0</v>
      </c>
      <c r="BI273" s="149">
        <f>IF(O273="nulová",K273,0)</f>
        <v>0</v>
      </c>
      <c r="BJ273" s="16" t="s">
        <v>87</v>
      </c>
      <c r="BK273" s="149">
        <f>ROUND(P273*H273,2)</f>
        <v>0</v>
      </c>
      <c r="BL273" s="16" t="s">
        <v>227</v>
      </c>
      <c r="BM273" s="148" t="s">
        <v>334</v>
      </c>
    </row>
    <row r="274" spans="2:65" s="12" customFormat="1">
      <c r="B274" s="150"/>
      <c r="D274" s="151" t="s">
        <v>160</v>
      </c>
      <c r="E274" s="152" t="s">
        <v>1</v>
      </c>
      <c r="F274" s="153" t="s">
        <v>330</v>
      </c>
      <c r="H274" s="154">
        <v>693.13499999999999</v>
      </c>
      <c r="I274" s="155"/>
      <c r="J274" s="155"/>
      <c r="M274" s="150"/>
      <c r="N274" s="156"/>
      <c r="X274" s="157"/>
      <c r="AT274" s="152" t="s">
        <v>160</v>
      </c>
      <c r="AU274" s="152" t="s">
        <v>89</v>
      </c>
      <c r="AV274" s="12" t="s">
        <v>89</v>
      </c>
      <c r="AW274" s="12" t="s">
        <v>5</v>
      </c>
      <c r="AX274" s="12" t="s">
        <v>79</v>
      </c>
      <c r="AY274" s="152" t="s">
        <v>151</v>
      </c>
    </row>
    <row r="275" spans="2:65" s="13" customFormat="1">
      <c r="B275" s="158"/>
      <c r="D275" s="151" t="s">
        <v>160</v>
      </c>
      <c r="E275" s="159" t="s">
        <v>1</v>
      </c>
      <c r="F275" s="160" t="s">
        <v>162</v>
      </c>
      <c r="H275" s="161">
        <v>693.13499999999999</v>
      </c>
      <c r="I275" s="162"/>
      <c r="J275" s="162"/>
      <c r="M275" s="158"/>
      <c r="N275" s="163"/>
      <c r="X275" s="164"/>
      <c r="AT275" s="159" t="s">
        <v>160</v>
      </c>
      <c r="AU275" s="159" t="s">
        <v>89</v>
      </c>
      <c r="AV275" s="13" t="s">
        <v>158</v>
      </c>
      <c r="AW275" s="13" t="s">
        <v>5</v>
      </c>
      <c r="AX275" s="13" t="s">
        <v>87</v>
      </c>
      <c r="AY275" s="159" t="s">
        <v>151</v>
      </c>
    </row>
    <row r="276" spans="2:65" s="12" customFormat="1">
      <c r="B276" s="150"/>
      <c r="D276" s="151" t="s">
        <v>160</v>
      </c>
      <c r="F276" s="153" t="s">
        <v>335</v>
      </c>
      <c r="H276" s="154">
        <v>807.84900000000005</v>
      </c>
      <c r="I276" s="155"/>
      <c r="J276" s="155"/>
      <c r="M276" s="150"/>
      <c r="N276" s="156"/>
      <c r="X276" s="157"/>
      <c r="AT276" s="152" t="s">
        <v>160</v>
      </c>
      <c r="AU276" s="152" t="s">
        <v>89</v>
      </c>
      <c r="AV276" s="12" t="s">
        <v>89</v>
      </c>
      <c r="AW276" s="12" t="s">
        <v>4</v>
      </c>
      <c r="AX276" s="12" t="s">
        <v>87</v>
      </c>
      <c r="AY276" s="152" t="s">
        <v>151</v>
      </c>
    </row>
    <row r="277" spans="2:65" s="1" customFormat="1" ht="24.2" customHeight="1">
      <c r="B277" s="31"/>
      <c r="C277" s="136" t="s">
        <v>336</v>
      </c>
      <c r="D277" s="136" t="s">
        <v>154</v>
      </c>
      <c r="E277" s="137" t="s">
        <v>327</v>
      </c>
      <c r="F277" s="138" t="s">
        <v>328</v>
      </c>
      <c r="G277" s="139" t="s">
        <v>97</v>
      </c>
      <c r="H277" s="140">
        <v>693.13499999999999</v>
      </c>
      <c r="I277" s="141"/>
      <c r="J277" s="141"/>
      <c r="K277" s="142">
        <f>ROUND(P277*H277,2)</f>
        <v>0</v>
      </c>
      <c r="L277" s="138" t="s">
        <v>157</v>
      </c>
      <c r="M277" s="31"/>
      <c r="N277" s="143" t="s">
        <v>1</v>
      </c>
      <c r="O277" s="144" t="s">
        <v>42</v>
      </c>
      <c r="P277" s="145">
        <f>I277+J277</f>
        <v>0</v>
      </c>
      <c r="Q277" s="145">
        <f>ROUND(I277*H277,2)</f>
        <v>0</v>
      </c>
      <c r="R277" s="145">
        <f>ROUND(J277*H277,2)</f>
        <v>0</v>
      </c>
      <c r="T277" s="146">
        <f>S277*H277</f>
        <v>0</v>
      </c>
      <c r="U277" s="146">
        <v>1.0499999999999999E-5</v>
      </c>
      <c r="V277" s="146">
        <f>U277*H277</f>
        <v>7.2779174999999998E-3</v>
      </c>
      <c r="W277" s="146">
        <v>0</v>
      </c>
      <c r="X277" s="147">
        <f>W277*H277</f>
        <v>0</v>
      </c>
      <c r="AR277" s="148" t="s">
        <v>227</v>
      </c>
      <c r="AT277" s="148" t="s">
        <v>154</v>
      </c>
      <c r="AU277" s="148" t="s">
        <v>89</v>
      </c>
      <c r="AY277" s="16" t="s">
        <v>151</v>
      </c>
      <c r="BE277" s="149">
        <f>IF(O277="základní",K277,0)</f>
        <v>0</v>
      </c>
      <c r="BF277" s="149">
        <f>IF(O277="snížená",K277,0)</f>
        <v>0</v>
      </c>
      <c r="BG277" s="149">
        <f>IF(O277="zákl. přenesená",K277,0)</f>
        <v>0</v>
      </c>
      <c r="BH277" s="149">
        <f>IF(O277="sníž. přenesená",K277,0)</f>
        <v>0</v>
      </c>
      <c r="BI277" s="149">
        <f>IF(O277="nulová",K277,0)</f>
        <v>0</v>
      </c>
      <c r="BJ277" s="16" t="s">
        <v>87</v>
      </c>
      <c r="BK277" s="149">
        <f>ROUND(P277*H277,2)</f>
        <v>0</v>
      </c>
      <c r="BL277" s="16" t="s">
        <v>227</v>
      </c>
      <c r="BM277" s="148" t="s">
        <v>337</v>
      </c>
    </row>
    <row r="278" spans="2:65" s="12" customFormat="1">
      <c r="B278" s="150"/>
      <c r="D278" s="151" t="s">
        <v>160</v>
      </c>
      <c r="E278" s="152" t="s">
        <v>1</v>
      </c>
      <c r="F278" s="153" t="s">
        <v>330</v>
      </c>
      <c r="H278" s="154">
        <v>693.13499999999999</v>
      </c>
      <c r="I278" s="155"/>
      <c r="J278" s="155"/>
      <c r="M278" s="150"/>
      <c r="N278" s="156"/>
      <c r="X278" s="157"/>
      <c r="AT278" s="152" t="s">
        <v>160</v>
      </c>
      <c r="AU278" s="152" t="s">
        <v>89</v>
      </c>
      <c r="AV278" s="12" t="s">
        <v>89</v>
      </c>
      <c r="AW278" s="12" t="s">
        <v>5</v>
      </c>
      <c r="AX278" s="12" t="s">
        <v>79</v>
      </c>
      <c r="AY278" s="152" t="s">
        <v>151</v>
      </c>
    </row>
    <row r="279" spans="2:65" s="13" customFormat="1">
      <c r="B279" s="158"/>
      <c r="D279" s="151" t="s">
        <v>160</v>
      </c>
      <c r="E279" s="159" t="s">
        <v>1</v>
      </c>
      <c r="F279" s="160" t="s">
        <v>162</v>
      </c>
      <c r="H279" s="161">
        <v>693.13499999999999</v>
      </c>
      <c r="I279" s="162"/>
      <c r="J279" s="162"/>
      <c r="M279" s="158"/>
      <c r="N279" s="163"/>
      <c r="X279" s="164"/>
      <c r="AT279" s="159" t="s">
        <v>160</v>
      </c>
      <c r="AU279" s="159" t="s">
        <v>89</v>
      </c>
      <c r="AV279" s="13" t="s">
        <v>158</v>
      </c>
      <c r="AW279" s="13" t="s">
        <v>5</v>
      </c>
      <c r="AX279" s="13" t="s">
        <v>87</v>
      </c>
      <c r="AY279" s="159" t="s">
        <v>151</v>
      </c>
    </row>
    <row r="280" spans="2:65" s="1" customFormat="1" ht="37.9" customHeight="1">
      <c r="B280" s="31"/>
      <c r="C280" s="175" t="s">
        <v>338</v>
      </c>
      <c r="D280" s="175" t="s">
        <v>232</v>
      </c>
      <c r="E280" s="176" t="s">
        <v>257</v>
      </c>
      <c r="F280" s="177" t="s">
        <v>258</v>
      </c>
      <c r="G280" s="178" t="s">
        <v>97</v>
      </c>
      <c r="H280" s="179">
        <v>807.84900000000005</v>
      </c>
      <c r="I280" s="180"/>
      <c r="J280" s="181"/>
      <c r="K280" s="182">
        <f>ROUND(P280*H280,2)</f>
        <v>0</v>
      </c>
      <c r="L280" s="177" t="s">
        <v>157</v>
      </c>
      <c r="M280" s="183"/>
      <c r="N280" s="184" t="s">
        <v>1</v>
      </c>
      <c r="O280" s="144" t="s">
        <v>42</v>
      </c>
      <c r="P280" s="145">
        <f>I280+J280</f>
        <v>0</v>
      </c>
      <c r="Q280" s="145">
        <f>ROUND(I280*H280,2)</f>
        <v>0</v>
      </c>
      <c r="R280" s="145">
        <f>ROUND(J280*H280,2)</f>
        <v>0</v>
      </c>
      <c r="T280" s="146">
        <f>S280*H280</f>
        <v>0</v>
      </c>
      <c r="U280" s="146">
        <v>2.5000000000000001E-4</v>
      </c>
      <c r="V280" s="146">
        <f>U280*H280</f>
        <v>0.20196225000000001</v>
      </c>
      <c r="W280" s="146">
        <v>0</v>
      </c>
      <c r="X280" s="147">
        <f>W280*H280</f>
        <v>0</v>
      </c>
      <c r="AR280" s="148" t="s">
        <v>235</v>
      </c>
      <c r="AT280" s="148" t="s">
        <v>232</v>
      </c>
      <c r="AU280" s="148" t="s">
        <v>89</v>
      </c>
      <c r="AY280" s="16" t="s">
        <v>151</v>
      </c>
      <c r="BE280" s="149">
        <f>IF(O280="základní",K280,0)</f>
        <v>0</v>
      </c>
      <c r="BF280" s="149">
        <f>IF(O280="snížená",K280,0)</f>
        <v>0</v>
      </c>
      <c r="BG280" s="149">
        <f>IF(O280="zákl. přenesená",K280,0)</f>
        <v>0</v>
      </c>
      <c r="BH280" s="149">
        <f>IF(O280="sníž. přenesená",K280,0)</f>
        <v>0</v>
      </c>
      <c r="BI280" s="149">
        <f>IF(O280="nulová",K280,0)</f>
        <v>0</v>
      </c>
      <c r="BJ280" s="16" t="s">
        <v>87</v>
      </c>
      <c r="BK280" s="149">
        <f>ROUND(P280*H280,2)</f>
        <v>0</v>
      </c>
      <c r="BL280" s="16" t="s">
        <v>227</v>
      </c>
      <c r="BM280" s="148" t="s">
        <v>339</v>
      </c>
    </row>
    <row r="281" spans="2:65" s="12" customFormat="1">
      <c r="B281" s="150"/>
      <c r="D281" s="151" t="s">
        <v>160</v>
      </c>
      <c r="E281" s="152" t="s">
        <v>1</v>
      </c>
      <c r="F281" s="153" t="s">
        <v>330</v>
      </c>
      <c r="H281" s="154">
        <v>693.13499999999999</v>
      </c>
      <c r="I281" s="155"/>
      <c r="J281" s="155"/>
      <c r="M281" s="150"/>
      <c r="N281" s="156"/>
      <c r="X281" s="157"/>
      <c r="AT281" s="152" t="s">
        <v>160</v>
      </c>
      <c r="AU281" s="152" t="s">
        <v>89</v>
      </c>
      <c r="AV281" s="12" t="s">
        <v>89</v>
      </c>
      <c r="AW281" s="12" t="s">
        <v>5</v>
      </c>
      <c r="AX281" s="12" t="s">
        <v>79</v>
      </c>
      <c r="AY281" s="152" t="s">
        <v>151</v>
      </c>
    </row>
    <row r="282" spans="2:65" s="13" customFormat="1">
      <c r="B282" s="158"/>
      <c r="D282" s="151" t="s">
        <v>160</v>
      </c>
      <c r="E282" s="159" t="s">
        <v>1</v>
      </c>
      <c r="F282" s="160" t="s">
        <v>162</v>
      </c>
      <c r="H282" s="161">
        <v>693.13499999999999</v>
      </c>
      <c r="I282" s="162"/>
      <c r="J282" s="162"/>
      <c r="M282" s="158"/>
      <c r="N282" s="163"/>
      <c r="X282" s="164"/>
      <c r="AT282" s="159" t="s">
        <v>160</v>
      </c>
      <c r="AU282" s="159" t="s">
        <v>89</v>
      </c>
      <c r="AV282" s="13" t="s">
        <v>158</v>
      </c>
      <c r="AW282" s="13" t="s">
        <v>5</v>
      </c>
      <c r="AX282" s="13" t="s">
        <v>87</v>
      </c>
      <c r="AY282" s="159" t="s">
        <v>151</v>
      </c>
    </row>
    <row r="283" spans="2:65" s="12" customFormat="1">
      <c r="B283" s="150"/>
      <c r="D283" s="151" t="s">
        <v>160</v>
      </c>
      <c r="F283" s="153" t="s">
        <v>335</v>
      </c>
      <c r="H283" s="154">
        <v>807.84900000000005</v>
      </c>
      <c r="I283" s="155"/>
      <c r="J283" s="155"/>
      <c r="M283" s="150"/>
      <c r="N283" s="156"/>
      <c r="X283" s="157"/>
      <c r="AT283" s="152" t="s">
        <v>160</v>
      </c>
      <c r="AU283" s="152" t="s">
        <v>89</v>
      </c>
      <c r="AV283" s="12" t="s">
        <v>89</v>
      </c>
      <c r="AW283" s="12" t="s">
        <v>4</v>
      </c>
      <c r="AX283" s="12" t="s">
        <v>87</v>
      </c>
      <c r="AY283" s="152" t="s">
        <v>151</v>
      </c>
    </row>
    <row r="284" spans="2:65" s="1" customFormat="1" ht="24.2" customHeight="1">
      <c r="B284" s="31"/>
      <c r="C284" s="136" t="s">
        <v>340</v>
      </c>
      <c r="D284" s="136" t="s">
        <v>154</v>
      </c>
      <c r="E284" s="137" t="s">
        <v>341</v>
      </c>
      <c r="F284" s="138" t="s">
        <v>342</v>
      </c>
      <c r="G284" s="139" t="s">
        <v>292</v>
      </c>
      <c r="H284" s="140"/>
      <c r="I284" s="141"/>
      <c r="J284" s="141"/>
      <c r="K284" s="142">
        <f>ROUND(P284*H284,2)</f>
        <v>0</v>
      </c>
      <c r="L284" s="138" t="s">
        <v>157</v>
      </c>
      <c r="M284" s="31"/>
      <c r="N284" s="143" t="s">
        <v>1</v>
      </c>
      <c r="O284" s="144" t="s">
        <v>42</v>
      </c>
      <c r="P284" s="145">
        <f>I284+J284</f>
        <v>0</v>
      </c>
      <c r="Q284" s="145">
        <f>ROUND(I284*H284,2)</f>
        <v>0</v>
      </c>
      <c r="R284" s="145">
        <f>ROUND(J284*H284,2)</f>
        <v>0</v>
      </c>
      <c r="T284" s="146">
        <f>S284*H284</f>
        <v>0</v>
      </c>
      <c r="U284" s="146">
        <v>0</v>
      </c>
      <c r="V284" s="146">
        <f>U284*H284</f>
        <v>0</v>
      </c>
      <c r="W284" s="146">
        <v>0</v>
      </c>
      <c r="X284" s="147">
        <f>W284*H284</f>
        <v>0</v>
      </c>
      <c r="AR284" s="148" t="s">
        <v>227</v>
      </c>
      <c r="AT284" s="148" t="s">
        <v>154</v>
      </c>
      <c r="AU284" s="148" t="s">
        <v>89</v>
      </c>
      <c r="AY284" s="16" t="s">
        <v>151</v>
      </c>
      <c r="BE284" s="149">
        <f>IF(O284="základní",K284,0)</f>
        <v>0</v>
      </c>
      <c r="BF284" s="149">
        <f>IF(O284="snížená",K284,0)</f>
        <v>0</v>
      </c>
      <c r="BG284" s="149">
        <f>IF(O284="zákl. přenesená",K284,0)</f>
        <v>0</v>
      </c>
      <c r="BH284" s="149">
        <f>IF(O284="sníž. přenesená",K284,0)</f>
        <v>0</v>
      </c>
      <c r="BI284" s="149">
        <f>IF(O284="nulová",K284,0)</f>
        <v>0</v>
      </c>
      <c r="BJ284" s="16" t="s">
        <v>87</v>
      </c>
      <c r="BK284" s="149">
        <f>ROUND(P284*H284,2)</f>
        <v>0</v>
      </c>
      <c r="BL284" s="16" t="s">
        <v>227</v>
      </c>
      <c r="BM284" s="148" t="s">
        <v>343</v>
      </c>
    </row>
    <row r="285" spans="2:65" s="11" customFormat="1" ht="22.9" customHeight="1">
      <c r="B285" s="124"/>
      <c r="D285" s="125" t="s">
        <v>78</v>
      </c>
      <c r="E285" s="134" t="s">
        <v>344</v>
      </c>
      <c r="F285" s="134" t="s">
        <v>345</v>
      </c>
      <c r="I285" s="127"/>
      <c r="J285" s="127"/>
      <c r="K285" s="135">
        <f>BK285</f>
        <v>0</v>
      </c>
      <c r="M285" s="124"/>
      <c r="N285" s="128"/>
      <c r="Q285" s="129">
        <f>SUM(Q286:Q298)</f>
        <v>0</v>
      </c>
      <c r="R285" s="129">
        <f>SUM(R286:R298)</f>
        <v>0</v>
      </c>
      <c r="T285" s="130">
        <f>SUM(T286:T298)</f>
        <v>0</v>
      </c>
      <c r="V285" s="130">
        <f>SUM(V286:V298)</f>
        <v>7.7249999999999999E-2</v>
      </c>
      <c r="X285" s="131">
        <f>SUM(X286:X298)</f>
        <v>8.4999999999999992E-2</v>
      </c>
      <c r="AR285" s="125" t="s">
        <v>89</v>
      </c>
      <c r="AT285" s="132" t="s">
        <v>78</v>
      </c>
      <c r="AU285" s="132" t="s">
        <v>87</v>
      </c>
      <c r="AY285" s="125" t="s">
        <v>151</v>
      </c>
      <c r="BK285" s="133">
        <f>SUM(BK286:BK298)</f>
        <v>0</v>
      </c>
    </row>
    <row r="286" spans="2:65" s="1" customFormat="1" ht="21.75" customHeight="1">
      <c r="B286" s="31"/>
      <c r="C286" s="136" t="s">
        <v>346</v>
      </c>
      <c r="D286" s="136" t="s">
        <v>154</v>
      </c>
      <c r="E286" s="137" t="s">
        <v>347</v>
      </c>
      <c r="F286" s="138" t="s">
        <v>348</v>
      </c>
      <c r="G286" s="139" t="s">
        <v>287</v>
      </c>
      <c r="H286" s="140">
        <v>1</v>
      </c>
      <c r="I286" s="141"/>
      <c r="J286" s="141"/>
      <c r="K286" s="142">
        <f>ROUND(P286*H286,2)</f>
        <v>0</v>
      </c>
      <c r="L286" s="138" t="s">
        <v>1</v>
      </c>
      <c r="M286" s="31"/>
      <c r="N286" s="143" t="s">
        <v>1</v>
      </c>
      <c r="O286" s="144" t="s">
        <v>42</v>
      </c>
      <c r="P286" s="145">
        <f>I286+J286</f>
        <v>0</v>
      </c>
      <c r="Q286" s="145">
        <f>ROUND(I286*H286,2)</f>
        <v>0</v>
      </c>
      <c r="R286" s="145">
        <f>ROUND(J286*H286,2)</f>
        <v>0</v>
      </c>
      <c r="T286" s="146">
        <f>S286*H286</f>
        <v>0</v>
      </c>
      <c r="U286" s="146">
        <v>0</v>
      </c>
      <c r="V286" s="146">
        <f>U286*H286</f>
        <v>0</v>
      </c>
      <c r="W286" s="146">
        <v>5.0000000000000001E-3</v>
      </c>
      <c r="X286" s="147">
        <f>W286*H286</f>
        <v>5.0000000000000001E-3</v>
      </c>
      <c r="AR286" s="148" t="s">
        <v>227</v>
      </c>
      <c r="AT286" s="148" t="s">
        <v>154</v>
      </c>
      <c r="AU286" s="148" t="s">
        <v>89</v>
      </c>
      <c r="AY286" s="16" t="s">
        <v>151</v>
      </c>
      <c r="BE286" s="149">
        <f>IF(O286="základní",K286,0)</f>
        <v>0</v>
      </c>
      <c r="BF286" s="149">
        <f>IF(O286="snížená",K286,0)</f>
        <v>0</v>
      </c>
      <c r="BG286" s="149">
        <f>IF(O286="zákl. přenesená",K286,0)</f>
        <v>0</v>
      </c>
      <c r="BH286" s="149">
        <f>IF(O286="sníž. přenesená",K286,0)</f>
        <v>0</v>
      </c>
      <c r="BI286" s="149">
        <f>IF(O286="nulová",K286,0)</f>
        <v>0</v>
      </c>
      <c r="BJ286" s="16" t="s">
        <v>87</v>
      </c>
      <c r="BK286" s="149">
        <f>ROUND(P286*H286,2)</f>
        <v>0</v>
      </c>
      <c r="BL286" s="16" t="s">
        <v>227</v>
      </c>
      <c r="BM286" s="148" t="s">
        <v>349</v>
      </c>
    </row>
    <row r="287" spans="2:65" s="12" customFormat="1">
      <c r="B287" s="150"/>
      <c r="D287" s="151" t="s">
        <v>160</v>
      </c>
      <c r="E287" s="152" t="s">
        <v>1</v>
      </c>
      <c r="F287" s="153" t="s">
        <v>87</v>
      </c>
      <c r="H287" s="154">
        <v>1</v>
      </c>
      <c r="I287" s="155"/>
      <c r="J287" s="155"/>
      <c r="M287" s="150"/>
      <c r="N287" s="156"/>
      <c r="X287" s="157"/>
      <c r="AT287" s="152" t="s">
        <v>160</v>
      </c>
      <c r="AU287" s="152" t="s">
        <v>89</v>
      </c>
      <c r="AV287" s="12" t="s">
        <v>89</v>
      </c>
      <c r="AW287" s="12" t="s">
        <v>5</v>
      </c>
      <c r="AX287" s="12" t="s">
        <v>79</v>
      </c>
      <c r="AY287" s="152" t="s">
        <v>151</v>
      </c>
    </row>
    <row r="288" spans="2:65" s="13" customFormat="1">
      <c r="B288" s="158"/>
      <c r="D288" s="151" t="s">
        <v>160</v>
      </c>
      <c r="E288" s="159" t="s">
        <v>1</v>
      </c>
      <c r="F288" s="160" t="s">
        <v>162</v>
      </c>
      <c r="H288" s="161">
        <v>1</v>
      </c>
      <c r="I288" s="162"/>
      <c r="J288" s="162"/>
      <c r="M288" s="158"/>
      <c r="N288" s="163"/>
      <c r="X288" s="164"/>
      <c r="AT288" s="159" t="s">
        <v>160</v>
      </c>
      <c r="AU288" s="159" t="s">
        <v>89</v>
      </c>
      <c r="AV288" s="13" t="s">
        <v>158</v>
      </c>
      <c r="AW288" s="13" t="s">
        <v>5</v>
      </c>
      <c r="AX288" s="13" t="s">
        <v>87</v>
      </c>
      <c r="AY288" s="159" t="s">
        <v>151</v>
      </c>
    </row>
    <row r="289" spans="2:65" s="1" customFormat="1" ht="16.5" customHeight="1">
      <c r="B289" s="31"/>
      <c r="C289" s="136" t="s">
        <v>350</v>
      </c>
      <c r="D289" s="136" t="s">
        <v>154</v>
      </c>
      <c r="E289" s="137" t="s">
        <v>351</v>
      </c>
      <c r="F289" s="138" t="s">
        <v>352</v>
      </c>
      <c r="G289" s="139" t="s">
        <v>287</v>
      </c>
      <c r="H289" s="140">
        <v>4</v>
      </c>
      <c r="I289" s="141"/>
      <c r="J289" s="141"/>
      <c r="K289" s="142">
        <f>ROUND(P289*H289,2)</f>
        <v>0</v>
      </c>
      <c r="L289" s="138" t="s">
        <v>1</v>
      </c>
      <c r="M289" s="31"/>
      <c r="N289" s="143" t="s">
        <v>1</v>
      </c>
      <c r="O289" s="144" t="s">
        <v>42</v>
      </c>
      <c r="P289" s="145">
        <f>I289+J289</f>
        <v>0</v>
      </c>
      <c r="Q289" s="145">
        <f>ROUND(I289*H289,2)</f>
        <v>0</v>
      </c>
      <c r="R289" s="145">
        <f>ROUND(J289*H289,2)</f>
        <v>0</v>
      </c>
      <c r="T289" s="146">
        <f>S289*H289</f>
        <v>0</v>
      </c>
      <c r="U289" s="146">
        <v>0</v>
      </c>
      <c r="V289" s="146">
        <f>U289*H289</f>
        <v>0</v>
      </c>
      <c r="W289" s="146">
        <v>5.0000000000000001E-3</v>
      </c>
      <c r="X289" s="147">
        <f>W289*H289</f>
        <v>0.02</v>
      </c>
      <c r="AR289" s="148" t="s">
        <v>227</v>
      </c>
      <c r="AT289" s="148" t="s">
        <v>154</v>
      </c>
      <c r="AU289" s="148" t="s">
        <v>89</v>
      </c>
      <c r="AY289" s="16" t="s">
        <v>151</v>
      </c>
      <c r="BE289" s="149">
        <f>IF(O289="základní",K289,0)</f>
        <v>0</v>
      </c>
      <c r="BF289" s="149">
        <f>IF(O289="snížená",K289,0)</f>
        <v>0</v>
      </c>
      <c r="BG289" s="149">
        <f>IF(O289="zákl. přenesená",K289,0)</f>
        <v>0</v>
      </c>
      <c r="BH289" s="149">
        <f>IF(O289="sníž. přenesená",K289,0)</f>
        <v>0</v>
      </c>
      <c r="BI289" s="149">
        <f>IF(O289="nulová",K289,0)</f>
        <v>0</v>
      </c>
      <c r="BJ289" s="16" t="s">
        <v>87</v>
      </c>
      <c r="BK289" s="149">
        <f>ROUND(P289*H289,2)</f>
        <v>0</v>
      </c>
      <c r="BL289" s="16" t="s">
        <v>227</v>
      </c>
      <c r="BM289" s="148" t="s">
        <v>353</v>
      </c>
    </row>
    <row r="290" spans="2:65" s="12" customFormat="1">
      <c r="B290" s="150"/>
      <c r="D290" s="151" t="s">
        <v>160</v>
      </c>
      <c r="E290" s="152" t="s">
        <v>1</v>
      </c>
      <c r="F290" s="153" t="s">
        <v>158</v>
      </c>
      <c r="H290" s="154">
        <v>4</v>
      </c>
      <c r="I290" s="155"/>
      <c r="J290" s="155"/>
      <c r="M290" s="150"/>
      <c r="N290" s="156"/>
      <c r="X290" s="157"/>
      <c r="AT290" s="152" t="s">
        <v>160</v>
      </c>
      <c r="AU290" s="152" t="s">
        <v>89</v>
      </c>
      <c r="AV290" s="12" t="s">
        <v>89</v>
      </c>
      <c r="AW290" s="12" t="s">
        <v>5</v>
      </c>
      <c r="AX290" s="12" t="s">
        <v>79</v>
      </c>
      <c r="AY290" s="152" t="s">
        <v>151</v>
      </c>
    </row>
    <row r="291" spans="2:65" s="13" customFormat="1">
      <c r="B291" s="158"/>
      <c r="D291" s="151" t="s">
        <v>160</v>
      </c>
      <c r="E291" s="159" t="s">
        <v>1</v>
      </c>
      <c r="F291" s="160" t="s">
        <v>162</v>
      </c>
      <c r="H291" s="161">
        <v>4</v>
      </c>
      <c r="I291" s="162"/>
      <c r="J291" s="162"/>
      <c r="M291" s="158"/>
      <c r="N291" s="163"/>
      <c r="X291" s="164"/>
      <c r="AT291" s="159" t="s">
        <v>160</v>
      </c>
      <c r="AU291" s="159" t="s">
        <v>89</v>
      </c>
      <c r="AV291" s="13" t="s">
        <v>158</v>
      </c>
      <c r="AW291" s="13" t="s">
        <v>5</v>
      </c>
      <c r="AX291" s="13" t="s">
        <v>87</v>
      </c>
      <c r="AY291" s="159" t="s">
        <v>151</v>
      </c>
    </row>
    <row r="292" spans="2:65" s="1" customFormat="1" ht="24.2" customHeight="1">
      <c r="B292" s="31"/>
      <c r="C292" s="136" t="s">
        <v>354</v>
      </c>
      <c r="D292" s="136" t="s">
        <v>154</v>
      </c>
      <c r="E292" s="137" t="s">
        <v>355</v>
      </c>
      <c r="F292" s="138" t="s">
        <v>356</v>
      </c>
      <c r="G292" s="139" t="s">
        <v>287</v>
      </c>
      <c r="H292" s="140">
        <v>3</v>
      </c>
      <c r="I292" s="141"/>
      <c r="J292" s="141"/>
      <c r="K292" s="142">
        <f>ROUND(P292*H292,2)</f>
        <v>0</v>
      </c>
      <c r="L292" s="138" t="s">
        <v>1</v>
      </c>
      <c r="M292" s="31"/>
      <c r="N292" s="143" t="s">
        <v>1</v>
      </c>
      <c r="O292" s="144" t="s">
        <v>42</v>
      </c>
      <c r="P292" s="145">
        <f>I292+J292</f>
        <v>0</v>
      </c>
      <c r="Q292" s="145">
        <f>ROUND(I292*H292,2)</f>
        <v>0</v>
      </c>
      <c r="R292" s="145">
        <f>ROUND(J292*H292,2)</f>
        <v>0</v>
      </c>
      <c r="T292" s="146">
        <f>S292*H292</f>
        <v>0</v>
      </c>
      <c r="U292" s="146">
        <v>0</v>
      </c>
      <c r="V292" s="146">
        <f>U292*H292</f>
        <v>0</v>
      </c>
      <c r="W292" s="146">
        <v>0.02</v>
      </c>
      <c r="X292" s="147">
        <f>W292*H292</f>
        <v>0.06</v>
      </c>
      <c r="AR292" s="148" t="s">
        <v>227</v>
      </c>
      <c r="AT292" s="148" t="s">
        <v>154</v>
      </c>
      <c r="AU292" s="148" t="s">
        <v>89</v>
      </c>
      <c r="AY292" s="16" t="s">
        <v>151</v>
      </c>
      <c r="BE292" s="149">
        <f>IF(O292="základní",K292,0)</f>
        <v>0</v>
      </c>
      <c r="BF292" s="149">
        <f>IF(O292="snížená",K292,0)</f>
        <v>0</v>
      </c>
      <c r="BG292" s="149">
        <f>IF(O292="zákl. přenesená",K292,0)</f>
        <v>0</v>
      </c>
      <c r="BH292" s="149">
        <f>IF(O292="sníž. přenesená",K292,0)</f>
        <v>0</v>
      </c>
      <c r="BI292" s="149">
        <f>IF(O292="nulová",K292,0)</f>
        <v>0</v>
      </c>
      <c r="BJ292" s="16" t="s">
        <v>87</v>
      </c>
      <c r="BK292" s="149">
        <f>ROUND(P292*H292,2)</f>
        <v>0</v>
      </c>
      <c r="BL292" s="16" t="s">
        <v>227</v>
      </c>
      <c r="BM292" s="148" t="s">
        <v>357</v>
      </c>
    </row>
    <row r="293" spans="2:65" s="12" customFormat="1">
      <c r="B293" s="150"/>
      <c r="D293" s="151" t="s">
        <v>160</v>
      </c>
      <c r="E293" s="152" t="s">
        <v>1</v>
      </c>
      <c r="F293" s="153" t="s">
        <v>99</v>
      </c>
      <c r="H293" s="154">
        <v>3</v>
      </c>
      <c r="I293" s="155"/>
      <c r="J293" s="155"/>
      <c r="M293" s="150"/>
      <c r="N293" s="156"/>
      <c r="X293" s="157"/>
      <c r="AT293" s="152" t="s">
        <v>160</v>
      </c>
      <c r="AU293" s="152" t="s">
        <v>89</v>
      </c>
      <c r="AV293" s="12" t="s">
        <v>89</v>
      </c>
      <c r="AW293" s="12" t="s">
        <v>5</v>
      </c>
      <c r="AX293" s="12" t="s">
        <v>79</v>
      </c>
      <c r="AY293" s="152" t="s">
        <v>151</v>
      </c>
    </row>
    <row r="294" spans="2:65" s="13" customFormat="1">
      <c r="B294" s="158"/>
      <c r="D294" s="151" t="s">
        <v>160</v>
      </c>
      <c r="E294" s="159" t="s">
        <v>1</v>
      </c>
      <c r="F294" s="160" t="s">
        <v>162</v>
      </c>
      <c r="H294" s="161">
        <v>3</v>
      </c>
      <c r="I294" s="162"/>
      <c r="J294" s="162"/>
      <c r="M294" s="158"/>
      <c r="N294" s="163"/>
      <c r="X294" s="164"/>
      <c r="AT294" s="159" t="s">
        <v>160</v>
      </c>
      <c r="AU294" s="159" t="s">
        <v>89</v>
      </c>
      <c r="AV294" s="13" t="s">
        <v>158</v>
      </c>
      <c r="AW294" s="13" t="s">
        <v>5</v>
      </c>
      <c r="AX294" s="13" t="s">
        <v>87</v>
      </c>
      <c r="AY294" s="159" t="s">
        <v>151</v>
      </c>
    </row>
    <row r="295" spans="2:65" s="1" customFormat="1" ht="49.15" customHeight="1">
      <c r="B295" s="31"/>
      <c r="C295" s="136" t="s">
        <v>358</v>
      </c>
      <c r="D295" s="136" t="s">
        <v>154</v>
      </c>
      <c r="E295" s="137" t="s">
        <v>359</v>
      </c>
      <c r="F295" s="138" t="s">
        <v>360</v>
      </c>
      <c r="G295" s="139" t="s">
        <v>287</v>
      </c>
      <c r="H295" s="140">
        <v>3</v>
      </c>
      <c r="I295" s="141"/>
      <c r="J295" s="141"/>
      <c r="K295" s="142">
        <f>ROUND(P295*H295,2)</f>
        <v>0</v>
      </c>
      <c r="L295" s="138" t="s">
        <v>1</v>
      </c>
      <c r="M295" s="31"/>
      <c r="N295" s="143" t="s">
        <v>1</v>
      </c>
      <c r="O295" s="144" t="s">
        <v>42</v>
      </c>
      <c r="P295" s="145">
        <f>I295+J295</f>
        <v>0</v>
      </c>
      <c r="Q295" s="145">
        <f>ROUND(I295*H295,2)</f>
        <v>0</v>
      </c>
      <c r="R295" s="145">
        <f>ROUND(J295*H295,2)</f>
        <v>0</v>
      </c>
      <c r="T295" s="146">
        <f>S295*H295</f>
        <v>0</v>
      </c>
      <c r="U295" s="146">
        <v>2.5749999999999999E-2</v>
      </c>
      <c r="V295" s="146">
        <f>U295*H295</f>
        <v>7.7249999999999999E-2</v>
      </c>
      <c r="W295" s="146">
        <v>0</v>
      </c>
      <c r="X295" s="147">
        <f>W295*H295</f>
        <v>0</v>
      </c>
      <c r="AR295" s="148" t="s">
        <v>227</v>
      </c>
      <c r="AT295" s="148" t="s">
        <v>154</v>
      </c>
      <c r="AU295" s="148" t="s">
        <v>89</v>
      </c>
      <c r="AY295" s="16" t="s">
        <v>151</v>
      </c>
      <c r="BE295" s="149">
        <f>IF(O295="základní",K295,0)</f>
        <v>0</v>
      </c>
      <c r="BF295" s="149">
        <f>IF(O295="snížená",K295,0)</f>
        <v>0</v>
      </c>
      <c r="BG295" s="149">
        <f>IF(O295="zákl. přenesená",K295,0)</f>
        <v>0</v>
      </c>
      <c r="BH295" s="149">
        <f>IF(O295="sníž. přenesená",K295,0)</f>
        <v>0</v>
      </c>
      <c r="BI295" s="149">
        <f>IF(O295="nulová",K295,0)</f>
        <v>0</v>
      </c>
      <c r="BJ295" s="16" t="s">
        <v>87</v>
      </c>
      <c r="BK295" s="149">
        <f>ROUND(P295*H295,2)</f>
        <v>0</v>
      </c>
      <c r="BL295" s="16" t="s">
        <v>227</v>
      </c>
      <c r="BM295" s="148" t="s">
        <v>361</v>
      </c>
    </row>
    <row r="296" spans="2:65" s="12" customFormat="1">
      <c r="B296" s="150"/>
      <c r="D296" s="151" t="s">
        <v>160</v>
      </c>
      <c r="E296" s="152" t="s">
        <v>1</v>
      </c>
      <c r="F296" s="153" t="s">
        <v>99</v>
      </c>
      <c r="H296" s="154">
        <v>3</v>
      </c>
      <c r="I296" s="155"/>
      <c r="J296" s="155"/>
      <c r="M296" s="150"/>
      <c r="N296" s="156"/>
      <c r="X296" s="157"/>
      <c r="AT296" s="152" t="s">
        <v>160</v>
      </c>
      <c r="AU296" s="152" t="s">
        <v>89</v>
      </c>
      <c r="AV296" s="12" t="s">
        <v>89</v>
      </c>
      <c r="AW296" s="12" t="s">
        <v>5</v>
      </c>
      <c r="AX296" s="12" t="s">
        <v>79</v>
      </c>
      <c r="AY296" s="152" t="s">
        <v>151</v>
      </c>
    </row>
    <row r="297" spans="2:65" s="13" customFormat="1">
      <c r="B297" s="158"/>
      <c r="D297" s="151" t="s">
        <v>160</v>
      </c>
      <c r="E297" s="159" t="s">
        <v>1</v>
      </c>
      <c r="F297" s="160" t="s">
        <v>162</v>
      </c>
      <c r="H297" s="161">
        <v>3</v>
      </c>
      <c r="I297" s="162"/>
      <c r="J297" s="162"/>
      <c r="M297" s="158"/>
      <c r="N297" s="163"/>
      <c r="X297" s="164"/>
      <c r="AT297" s="159" t="s">
        <v>160</v>
      </c>
      <c r="AU297" s="159" t="s">
        <v>89</v>
      </c>
      <c r="AV297" s="13" t="s">
        <v>158</v>
      </c>
      <c r="AW297" s="13" t="s">
        <v>5</v>
      </c>
      <c r="AX297" s="13" t="s">
        <v>87</v>
      </c>
      <c r="AY297" s="159" t="s">
        <v>151</v>
      </c>
    </row>
    <row r="298" spans="2:65" s="1" customFormat="1" ht="24.2" customHeight="1">
      <c r="B298" s="31"/>
      <c r="C298" s="136" t="s">
        <v>362</v>
      </c>
      <c r="D298" s="136" t="s">
        <v>154</v>
      </c>
      <c r="E298" s="137" t="s">
        <v>363</v>
      </c>
      <c r="F298" s="138" t="s">
        <v>364</v>
      </c>
      <c r="G298" s="139" t="s">
        <v>292</v>
      </c>
      <c r="H298" s="140"/>
      <c r="I298" s="141"/>
      <c r="J298" s="141"/>
      <c r="K298" s="142">
        <f>ROUND(P298*H298,2)</f>
        <v>0</v>
      </c>
      <c r="L298" s="138" t="s">
        <v>157</v>
      </c>
      <c r="M298" s="31"/>
      <c r="N298" s="143" t="s">
        <v>1</v>
      </c>
      <c r="O298" s="144" t="s">
        <v>42</v>
      </c>
      <c r="P298" s="145">
        <f>I298+J298</f>
        <v>0</v>
      </c>
      <c r="Q298" s="145">
        <f>ROUND(I298*H298,2)</f>
        <v>0</v>
      </c>
      <c r="R298" s="145">
        <f>ROUND(J298*H298,2)</f>
        <v>0</v>
      </c>
      <c r="T298" s="146">
        <f>S298*H298</f>
        <v>0</v>
      </c>
      <c r="U298" s="146">
        <v>0</v>
      </c>
      <c r="V298" s="146">
        <f>U298*H298</f>
        <v>0</v>
      </c>
      <c r="W298" s="146">
        <v>0</v>
      </c>
      <c r="X298" s="147">
        <f>W298*H298</f>
        <v>0</v>
      </c>
      <c r="AR298" s="148" t="s">
        <v>227</v>
      </c>
      <c r="AT298" s="148" t="s">
        <v>154</v>
      </c>
      <c r="AU298" s="148" t="s">
        <v>89</v>
      </c>
      <c r="AY298" s="16" t="s">
        <v>151</v>
      </c>
      <c r="BE298" s="149">
        <f>IF(O298="základní",K298,0)</f>
        <v>0</v>
      </c>
      <c r="BF298" s="149">
        <f>IF(O298="snížená",K298,0)</f>
        <v>0</v>
      </c>
      <c r="BG298" s="149">
        <f>IF(O298="zákl. přenesená",K298,0)</f>
        <v>0</v>
      </c>
      <c r="BH298" s="149">
        <f>IF(O298="sníž. přenesená",K298,0)</f>
        <v>0</v>
      </c>
      <c r="BI298" s="149">
        <f>IF(O298="nulová",K298,0)</f>
        <v>0</v>
      </c>
      <c r="BJ298" s="16" t="s">
        <v>87</v>
      </c>
      <c r="BK298" s="149">
        <f>ROUND(P298*H298,2)</f>
        <v>0</v>
      </c>
      <c r="BL298" s="16" t="s">
        <v>227</v>
      </c>
      <c r="BM298" s="148" t="s">
        <v>365</v>
      </c>
    </row>
    <row r="299" spans="2:65" s="11" customFormat="1" ht="22.9" customHeight="1">
      <c r="B299" s="124"/>
      <c r="D299" s="125" t="s">
        <v>78</v>
      </c>
      <c r="E299" s="134" t="s">
        <v>366</v>
      </c>
      <c r="F299" s="134" t="s">
        <v>367</v>
      </c>
      <c r="I299" s="127"/>
      <c r="J299" s="127"/>
      <c r="K299" s="135">
        <f>BK299</f>
        <v>0</v>
      </c>
      <c r="M299" s="124"/>
      <c r="N299" s="128"/>
      <c r="Q299" s="129">
        <f>Q300</f>
        <v>0</v>
      </c>
      <c r="R299" s="129">
        <f>R300</f>
        <v>0</v>
      </c>
      <c r="T299" s="130">
        <f>T300</f>
        <v>0</v>
      </c>
      <c r="V299" s="130">
        <f>V300</f>
        <v>0</v>
      </c>
      <c r="X299" s="131">
        <f>X300</f>
        <v>0</v>
      </c>
      <c r="AR299" s="125" t="s">
        <v>89</v>
      </c>
      <c r="AT299" s="132" t="s">
        <v>78</v>
      </c>
      <c r="AU299" s="132" t="s">
        <v>87</v>
      </c>
      <c r="AY299" s="125" t="s">
        <v>151</v>
      </c>
      <c r="BK299" s="133">
        <f>BK300</f>
        <v>0</v>
      </c>
    </row>
    <row r="300" spans="2:65" s="1" customFormat="1" ht="62.65" customHeight="1">
      <c r="B300" s="31"/>
      <c r="C300" s="136" t="s">
        <v>368</v>
      </c>
      <c r="D300" s="136" t="s">
        <v>154</v>
      </c>
      <c r="E300" s="137" t="s">
        <v>369</v>
      </c>
      <c r="F300" s="138" t="s">
        <v>370</v>
      </c>
      <c r="G300" s="139" t="s">
        <v>287</v>
      </c>
      <c r="H300" s="140">
        <v>1</v>
      </c>
      <c r="I300" s="141"/>
      <c r="J300" s="141"/>
      <c r="K300" s="142">
        <f>ROUND(P300*H300,2)</f>
        <v>0</v>
      </c>
      <c r="L300" s="138" t="s">
        <v>1</v>
      </c>
      <c r="M300" s="31"/>
      <c r="N300" s="143" t="s">
        <v>1</v>
      </c>
      <c r="O300" s="144" t="s">
        <v>42</v>
      </c>
      <c r="P300" s="145">
        <f>I300+J300</f>
        <v>0</v>
      </c>
      <c r="Q300" s="145">
        <f>ROUND(I300*H300,2)</f>
        <v>0</v>
      </c>
      <c r="R300" s="145">
        <f>ROUND(J300*H300,2)</f>
        <v>0</v>
      </c>
      <c r="T300" s="146">
        <f>S300*H300</f>
        <v>0</v>
      </c>
      <c r="U300" s="146">
        <v>0</v>
      </c>
      <c r="V300" s="146">
        <f>U300*H300</f>
        <v>0</v>
      </c>
      <c r="W300" s="146">
        <v>0</v>
      </c>
      <c r="X300" s="147">
        <f>W300*H300</f>
        <v>0</v>
      </c>
      <c r="AR300" s="148" t="s">
        <v>227</v>
      </c>
      <c r="AT300" s="148" t="s">
        <v>154</v>
      </c>
      <c r="AU300" s="148" t="s">
        <v>89</v>
      </c>
      <c r="AY300" s="16" t="s">
        <v>151</v>
      </c>
      <c r="BE300" s="149">
        <f>IF(O300="základní",K300,0)</f>
        <v>0</v>
      </c>
      <c r="BF300" s="149">
        <f>IF(O300="snížená",K300,0)</f>
        <v>0</v>
      </c>
      <c r="BG300" s="149">
        <f>IF(O300="zákl. přenesená",K300,0)</f>
        <v>0</v>
      </c>
      <c r="BH300" s="149">
        <f>IF(O300="sníž. přenesená",K300,0)</f>
        <v>0</v>
      </c>
      <c r="BI300" s="149">
        <f>IF(O300="nulová",K300,0)</f>
        <v>0</v>
      </c>
      <c r="BJ300" s="16" t="s">
        <v>87</v>
      </c>
      <c r="BK300" s="149">
        <f>ROUND(P300*H300,2)</f>
        <v>0</v>
      </c>
      <c r="BL300" s="16" t="s">
        <v>227</v>
      </c>
      <c r="BM300" s="148" t="s">
        <v>371</v>
      </c>
    </row>
    <row r="301" spans="2:65" s="11" customFormat="1" ht="22.9" customHeight="1">
      <c r="B301" s="124"/>
      <c r="D301" s="125" t="s">
        <v>78</v>
      </c>
      <c r="E301" s="134" t="s">
        <v>372</v>
      </c>
      <c r="F301" s="134" t="s">
        <v>373</v>
      </c>
      <c r="I301" s="127"/>
      <c r="J301" s="127"/>
      <c r="K301" s="135">
        <f>BK301</f>
        <v>0</v>
      </c>
      <c r="M301" s="124"/>
      <c r="N301" s="128"/>
      <c r="Q301" s="129">
        <f>SUM(Q302:Q341)</f>
        <v>0</v>
      </c>
      <c r="R301" s="129">
        <f>SUM(R302:R341)</f>
        <v>0</v>
      </c>
      <c r="T301" s="130">
        <f>SUM(T302:T341)</f>
        <v>0</v>
      </c>
      <c r="V301" s="130">
        <f>SUM(V302:V341)</f>
        <v>9.5763687960000006</v>
      </c>
      <c r="X301" s="131">
        <f>SUM(X302:X341)</f>
        <v>16.126168</v>
      </c>
      <c r="AR301" s="125" t="s">
        <v>89</v>
      </c>
      <c r="AT301" s="132" t="s">
        <v>78</v>
      </c>
      <c r="AU301" s="132" t="s">
        <v>87</v>
      </c>
      <c r="AY301" s="125" t="s">
        <v>151</v>
      </c>
      <c r="BK301" s="133">
        <f>SUM(BK302:BK341)</f>
        <v>0</v>
      </c>
    </row>
    <row r="302" spans="2:65" s="1" customFormat="1" ht="24.2" customHeight="1">
      <c r="B302" s="31"/>
      <c r="C302" s="136" t="s">
        <v>374</v>
      </c>
      <c r="D302" s="136" t="s">
        <v>154</v>
      </c>
      <c r="E302" s="137" t="s">
        <v>375</v>
      </c>
      <c r="F302" s="138" t="s">
        <v>376</v>
      </c>
      <c r="G302" s="139" t="s">
        <v>190</v>
      </c>
      <c r="H302" s="140">
        <v>6.6</v>
      </c>
      <c r="I302" s="141"/>
      <c r="J302" s="141"/>
      <c r="K302" s="142">
        <f>ROUND(P302*H302,2)</f>
        <v>0</v>
      </c>
      <c r="L302" s="138" t="s">
        <v>157</v>
      </c>
      <c r="M302" s="31"/>
      <c r="N302" s="143" t="s">
        <v>1</v>
      </c>
      <c r="O302" s="144" t="s">
        <v>42</v>
      </c>
      <c r="P302" s="145">
        <f>I302+J302</f>
        <v>0</v>
      </c>
      <c r="Q302" s="145">
        <f>ROUND(I302*H302,2)</f>
        <v>0</v>
      </c>
      <c r="R302" s="145">
        <f>ROUND(J302*H302,2)</f>
        <v>0</v>
      </c>
      <c r="T302" s="146">
        <f>S302*H302</f>
        <v>0</v>
      </c>
      <c r="U302" s="146">
        <v>0</v>
      </c>
      <c r="V302" s="146">
        <f>U302*H302</f>
        <v>0</v>
      </c>
      <c r="W302" s="146">
        <v>1.2319999999999999E-2</v>
      </c>
      <c r="X302" s="147">
        <f>W302*H302</f>
        <v>8.1311999999999995E-2</v>
      </c>
      <c r="AR302" s="148" t="s">
        <v>227</v>
      </c>
      <c r="AT302" s="148" t="s">
        <v>154</v>
      </c>
      <c r="AU302" s="148" t="s">
        <v>89</v>
      </c>
      <c r="AY302" s="16" t="s">
        <v>151</v>
      </c>
      <c r="BE302" s="149">
        <f>IF(O302="základní",K302,0)</f>
        <v>0</v>
      </c>
      <c r="BF302" s="149">
        <f>IF(O302="snížená",K302,0)</f>
        <v>0</v>
      </c>
      <c r="BG302" s="149">
        <f>IF(O302="zákl. přenesená",K302,0)</f>
        <v>0</v>
      </c>
      <c r="BH302" s="149">
        <f>IF(O302="sníž. přenesená",K302,0)</f>
        <v>0</v>
      </c>
      <c r="BI302" s="149">
        <f>IF(O302="nulová",K302,0)</f>
        <v>0</v>
      </c>
      <c r="BJ302" s="16" t="s">
        <v>87</v>
      </c>
      <c r="BK302" s="149">
        <f>ROUND(P302*H302,2)</f>
        <v>0</v>
      </c>
      <c r="BL302" s="16" t="s">
        <v>227</v>
      </c>
      <c r="BM302" s="148" t="s">
        <v>377</v>
      </c>
    </row>
    <row r="303" spans="2:65" s="14" customFormat="1">
      <c r="B303" s="165"/>
      <c r="D303" s="151" t="s">
        <v>160</v>
      </c>
      <c r="E303" s="166" t="s">
        <v>1</v>
      </c>
      <c r="F303" s="167" t="s">
        <v>378</v>
      </c>
      <c r="H303" s="166" t="s">
        <v>1</v>
      </c>
      <c r="I303" s="168"/>
      <c r="J303" s="168"/>
      <c r="M303" s="165"/>
      <c r="N303" s="169"/>
      <c r="X303" s="170"/>
      <c r="AT303" s="166" t="s">
        <v>160</v>
      </c>
      <c r="AU303" s="166" t="s">
        <v>89</v>
      </c>
      <c r="AV303" s="14" t="s">
        <v>87</v>
      </c>
      <c r="AW303" s="14" t="s">
        <v>5</v>
      </c>
      <c r="AX303" s="14" t="s">
        <v>79</v>
      </c>
      <c r="AY303" s="166" t="s">
        <v>151</v>
      </c>
    </row>
    <row r="304" spans="2:65" s="12" customFormat="1">
      <c r="B304" s="150"/>
      <c r="D304" s="151" t="s">
        <v>160</v>
      </c>
      <c r="E304" s="152" t="s">
        <v>1</v>
      </c>
      <c r="F304" s="153" t="s">
        <v>379</v>
      </c>
      <c r="H304" s="154">
        <v>6.6</v>
      </c>
      <c r="I304" s="155"/>
      <c r="J304" s="155"/>
      <c r="M304" s="150"/>
      <c r="N304" s="156"/>
      <c r="X304" s="157"/>
      <c r="AT304" s="152" t="s">
        <v>160</v>
      </c>
      <c r="AU304" s="152" t="s">
        <v>89</v>
      </c>
      <c r="AV304" s="12" t="s">
        <v>89</v>
      </c>
      <c r="AW304" s="12" t="s">
        <v>5</v>
      </c>
      <c r="AX304" s="12" t="s">
        <v>79</v>
      </c>
      <c r="AY304" s="152" t="s">
        <v>151</v>
      </c>
    </row>
    <row r="305" spans="2:65" s="13" customFormat="1">
      <c r="B305" s="158"/>
      <c r="D305" s="151" t="s">
        <v>160</v>
      </c>
      <c r="E305" s="159" t="s">
        <v>1</v>
      </c>
      <c r="F305" s="160" t="s">
        <v>162</v>
      </c>
      <c r="H305" s="161">
        <v>6.6</v>
      </c>
      <c r="I305" s="162"/>
      <c r="J305" s="162"/>
      <c r="M305" s="158"/>
      <c r="N305" s="163"/>
      <c r="X305" s="164"/>
      <c r="AT305" s="159" t="s">
        <v>160</v>
      </c>
      <c r="AU305" s="159" t="s">
        <v>89</v>
      </c>
      <c r="AV305" s="13" t="s">
        <v>158</v>
      </c>
      <c r="AW305" s="13" t="s">
        <v>5</v>
      </c>
      <c r="AX305" s="13" t="s">
        <v>87</v>
      </c>
      <c r="AY305" s="159" t="s">
        <v>151</v>
      </c>
    </row>
    <row r="306" spans="2:65" s="1" customFormat="1" ht="33" customHeight="1">
      <c r="B306" s="31"/>
      <c r="C306" s="136" t="s">
        <v>380</v>
      </c>
      <c r="D306" s="136" t="s">
        <v>154</v>
      </c>
      <c r="E306" s="137" t="s">
        <v>381</v>
      </c>
      <c r="F306" s="138" t="s">
        <v>382</v>
      </c>
      <c r="G306" s="139" t="s">
        <v>97</v>
      </c>
      <c r="H306" s="140">
        <v>514.16800000000001</v>
      </c>
      <c r="I306" s="141"/>
      <c r="J306" s="141"/>
      <c r="K306" s="142">
        <f>ROUND(P306*H306,2)</f>
        <v>0</v>
      </c>
      <c r="L306" s="138" t="s">
        <v>157</v>
      </c>
      <c r="M306" s="31"/>
      <c r="N306" s="143" t="s">
        <v>1</v>
      </c>
      <c r="O306" s="144" t="s">
        <v>42</v>
      </c>
      <c r="P306" s="145">
        <f>I306+J306</f>
        <v>0</v>
      </c>
      <c r="Q306" s="145">
        <f>ROUND(I306*H306,2)</f>
        <v>0</v>
      </c>
      <c r="R306" s="145">
        <f>ROUND(J306*H306,2)</f>
        <v>0</v>
      </c>
      <c r="T306" s="146">
        <f>S306*H306</f>
        <v>0</v>
      </c>
      <c r="U306" s="146">
        <v>1.6253E-2</v>
      </c>
      <c r="V306" s="146">
        <f>U306*H306</f>
        <v>8.3567725040000003</v>
      </c>
      <c r="W306" s="146">
        <v>0</v>
      </c>
      <c r="X306" s="147">
        <f>W306*H306</f>
        <v>0</v>
      </c>
      <c r="AR306" s="148" t="s">
        <v>227</v>
      </c>
      <c r="AT306" s="148" t="s">
        <v>154</v>
      </c>
      <c r="AU306" s="148" t="s">
        <v>89</v>
      </c>
      <c r="AY306" s="16" t="s">
        <v>151</v>
      </c>
      <c r="BE306" s="149">
        <f>IF(O306="základní",K306,0)</f>
        <v>0</v>
      </c>
      <c r="BF306" s="149">
        <f>IF(O306="snížená",K306,0)</f>
        <v>0</v>
      </c>
      <c r="BG306" s="149">
        <f>IF(O306="zákl. přenesená",K306,0)</f>
        <v>0</v>
      </c>
      <c r="BH306" s="149">
        <f>IF(O306="sníž. přenesená",K306,0)</f>
        <v>0</v>
      </c>
      <c r="BI306" s="149">
        <f>IF(O306="nulová",K306,0)</f>
        <v>0</v>
      </c>
      <c r="BJ306" s="16" t="s">
        <v>87</v>
      </c>
      <c r="BK306" s="149">
        <f>ROUND(P306*H306,2)</f>
        <v>0</v>
      </c>
      <c r="BL306" s="16" t="s">
        <v>227</v>
      </c>
      <c r="BM306" s="148" t="s">
        <v>383</v>
      </c>
    </row>
    <row r="307" spans="2:65" s="12" customFormat="1">
      <c r="B307" s="150"/>
      <c r="D307" s="151" t="s">
        <v>160</v>
      </c>
      <c r="E307" s="152" t="s">
        <v>1</v>
      </c>
      <c r="F307" s="153" t="s">
        <v>95</v>
      </c>
      <c r="H307" s="154">
        <v>514.16800000000001</v>
      </c>
      <c r="I307" s="155"/>
      <c r="J307" s="155"/>
      <c r="M307" s="150"/>
      <c r="N307" s="156"/>
      <c r="X307" s="157"/>
      <c r="AT307" s="152" t="s">
        <v>160</v>
      </c>
      <c r="AU307" s="152" t="s">
        <v>89</v>
      </c>
      <c r="AV307" s="12" t="s">
        <v>89</v>
      </c>
      <c r="AW307" s="12" t="s">
        <v>5</v>
      </c>
      <c r="AX307" s="12" t="s">
        <v>79</v>
      </c>
      <c r="AY307" s="152" t="s">
        <v>151</v>
      </c>
    </row>
    <row r="308" spans="2:65" s="13" customFormat="1">
      <c r="B308" s="158"/>
      <c r="D308" s="151" t="s">
        <v>160</v>
      </c>
      <c r="E308" s="159" t="s">
        <v>1</v>
      </c>
      <c r="F308" s="160" t="s">
        <v>162</v>
      </c>
      <c r="H308" s="161">
        <v>514.16800000000001</v>
      </c>
      <c r="I308" s="162"/>
      <c r="J308" s="162"/>
      <c r="M308" s="158"/>
      <c r="N308" s="163"/>
      <c r="X308" s="164"/>
      <c r="AT308" s="159" t="s">
        <v>160</v>
      </c>
      <c r="AU308" s="159" t="s">
        <v>89</v>
      </c>
      <c r="AV308" s="13" t="s">
        <v>158</v>
      </c>
      <c r="AW308" s="13" t="s">
        <v>5</v>
      </c>
      <c r="AX308" s="13" t="s">
        <v>87</v>
      </c>
      <c r="AY308" s="159" t="s">
        <v>151</v>
      </c>
    </row>
    <row r="309" spans="2:65" s="1" customFormat="1">
      <c r="B309" s="31"/>
      <c r="D309" s="151" t="s">
        <v>229</v>
      </c>
      <c r="F309" s="171" t="s">
        <v>230</v>
      </c>
      <c r="M309" s="31"/>
      <c r="N309" s="172"/>
      <c r="X309" s="55"/>
      <c r="AU309" s="16" t="s">
        <v>89</v>
      </c>
    </row>
    <row r="310" spans="2:65" s="1" customFormat="1">
      <c r="B310" s="31"/>
      <c r="D310" s="151" t="s">
        <v>229</v>
      </c>
      <c r="F310" s="173" t="s">
        <v>231</v>
      </c>
      <c r="H310" s="174">
        <v>514.16800000000001</v>
      </c>
      <c r="M310" s="31"/>
      <c r="N310" s="172"/>
      <c r="X310" s="55"/>
      <c r="AU310" s="16" t="s">
        <v>89</v>
      </c>
    </row>
    <row r="311" spans="2:65" s="1" customFormat="1">
      <c r="B311" s="31"/>
      <c r="D311" s="151" t="s">
        <v>229</v>
      </c>
      <c r="F311" s="173" t="s">
        <v>162</v>
      </c>
      <c r="H311" s="174">
        <v>514.16800000000001</v>
      </c>
      <c r="M311" s="31"/>
      <c r="N311" s="172"/>
      <c r="X311" s="55"/>
      <c r="AU311" s="16" t="s">
        <v>89</v>
      </c>
    </row>
    <row r="312" spans="2:65" s="1" customFormat="1" ht="24.2" customHeight="1">
      <c r="B312" s="31"/>
      <c r="C312" s="136" t="s">
        <v>384</v>
      </c>
      <c r="D312" s="136" t="s">
        <v>154</v>
      </c>
      <c r="E312" s="137" t="s">
        <v>385</v>
      </c>
      <c r="F312" s="138" t="s">
        <v>386</v>
      </c>
      <c r="G312" s="139" t="s">
        <v>97</v>
      </c>
      <c r="H312" s="140">
        <v>517.57600000000002</v>
      </c>
      <c r="I312" s="141"/>
      <c r="J312" s="141"/>
      <c r="K312" s="142">
        <f>ROUND(P312*H312,2)</f>
        <v>0</v>
      </c>
      <c r="L312" s="138" t="s">
        <v>157</v>
      </c>
      <c r="M312" s="31"/>
      <c r="N312" s="143" t="s">
        <v>1</v>
      </c>
      <c r="O312" s="144" t="s">
        <v>42</v>
      </c>
      <c r="P312" s="145">
        <f>I312+J312</f>
        <v>0</v>
      </c>
      <c r="Q312" s="145">
        <f>ROUND(I312*H312,2)</f>
        <v>0</v>
      </c>
      <c r="R312" s="145">
        <f>ROUND(J312*H312,2)</f>
        <v>0</v>
      </c>
      <c r="T312" s="146">
        <f>S312*H312</f>
        <v>0</v>
      </c>
      <c r="U312" s="146">
        <v>0</v>
      </c>
      <c r="V312" s="146">
        <f>U312*H312</f>
        <v>0</v>
      </c>
      <c r="W312" s="146">
        <v>3.1E-2</v>
      </c>
      <c r="X312" s="147">
        <f>W312*H312</f>
        <v>16.044855999999999</v>
      </c>
      <c r="AR312" s="148" t="s">
        <v>227</v>
      </c>
      <c r="AT312" s="148" t="s">
        <v>154</v>
      </c>
      <c r="AU312" s="148" t="s">
        <v>89</v>
      </c>
      <c r="AY312" s="16" t="s">
        <v>151</v>
      </c>
      <c r="BE312" s="149">
        <f>IF(O312="základní",K312,0)</f>
        <v>0</v>
      </c>
      <c r="BF312" s="149">
        <f>IF(O312="snížená",K312,0)</f>
        <v>0</v>
      </c>
      <c r="BG312" s="149">
        <f>IF(O312="zákl. přenesená",K312,0)</f>
        <v>0</v>
      </c>
      <c r="BH312" s="149">
        <f>IF(O312="sníž. přenesená",K312,0)</f>
        <v>0</v>
      </c>
      <c r="BI312" s="149">
        <f>IF(O312="nulová",K312,0)</f>
        <v>0</v>
      </c>
      <c r="BJ312" s="16" t="s">
        <v>87</v>
      </c>
      <c r="BK312" s="149">
        <f>ROUND(P312*H312,2)</f>
        <v>0</v>
      </c>
      <c r="BL312" s="16" t="s">
        <v>227</v>
      </c>
      <c r="BM312" s="148" t="s">
        <v>387</v>
      </c>
    </row>
    <row r="313" spans="2:65" s="12" customFormat="1">
      <c r="B313" s="150"/>
      <c r="D313" s="151" t="s">
        <v>160</v>
      </c>
      <c r="E313" s="152" t="s">
        <v>1</v>
      </c>
      <c r="F313" s="153" t="s">
        <v>388</v>
      </c>
      <c r="H313" s="154">
        <v>517.57600000000002</v>
      </c>
      <c r="I313" s="155"/>
      <c r="J313" s="155"/>
      <c r="M313" s="150"/>
      <c r="N313" s="156"/>
      <c r="X313" s="157"/>
      <c r="AT313" s="152" t="s">
        <v>160</v>
      </c>
      <c r="AU313" s="152" t="s">
        <v>89</v>
      </c>
      <c r="AV313" s="12" t="s">
        <v>89</v>
      </c>
      <c r="AW313" s="12" t="s">
        <v>5</v>
      </c>
      <c r="AX313" s="12" t="s">
        <v>79</v>
      </c>
      <c r="AY313" s="152" t="s">
        <v>151</v>
      </c>
    </row>
    <row r="314" spans="2:65" s="13" customFormat="1">
      <c r="B314" s="158"/>
      <c r="D314" s="151" t="s">
        <v>160</v>
      </c>
      <c r="E314" s="159" t="s">
        <v>1</v>
      </c>
      <c r="F314" s="160" t="s">
        <v>162</v>
      </c>
      <c r="H314" s="161">
        <v>517.57600000000002</v>
      </c>
      <c r="I314" s="162"/>
      <c r="J314" s="162"/>
      <c r="M314" s="158"/>
      <c r="N314" s="163"/>
      <c r="X314" s="164"/>
      <c r="AT314" s="159" t="s">
        <v>160</v>
      </c>
      <c r="AU314" s="159" t="s">
        <v>89</v>
      </c>
      <c r="AV314" s="13" t="s">
        <v>158</v>
      </c>
      <c r="AW314" s="13" t="s">
        <v>5</v>
      </c>
      <c r="AX314" s="13" t="s">
        <v>87</v>
      </c>
      <c r="AY314" s="159" t="s">
        <v>151</v>
      </c>
    </row>
    <row r="315" spans="2:65" s="1" customFormat="1" ht="24.2" customHeight="1">
      <c r="B315" s="31"/>
      <c r="C315" s="136" t="s">
        <v>389</v>
      </c>
      <c r="D315" s="136" t="s">
        <v>154</v>
      </c>
      <c r="E315" s="137" t="s">
        <v>390</v>
      </c>
      <c r="F315" s="138" t="s">
        <v>391</v>
      </c>
      <c r="G315" s="139" t="s">
        <v>190</v>
      </c>
      <c r="H315" s="140">
        <v>771.25199999999995</v>
      </c>
      <c r="I315" s="141"/>
      <c r="J315" s="141"/>
      <c r="K315" s="142">
        <f>ROUND(P315*H315,2)</f>
        <v>0</v>
      </c>
      <c r="L315" s="138" t="s">
        <v>157</v>
      </c>
      <c r="M315" s="31"/>
      <c r="N315" s="143" t="s">
        <v>1</v>
      </c>
      <c r="O315" s="144" t="s">
        <v>42</v>
      </c>
      <c r="P315" s="145">
        <f>I315+J315</f>
        <v>0</v>
      </c>
      <c r="Q315" s="145">
        <f>ROUND(I315*H315,2)</f>
        <v>0</v>
      </c>
      <c r="R315" s="145">
        <f>ROUND(J315*H315,2)</f>
        <v>0</v>
      </c>
      <c r="T315" s="146">
        <f>S315*H315</f>
        <v>0</v>
      </c>
      <c r="U315" s="146">
        <v>2.0999999999999999E-5</v>
      </c>
      <c r="V315" s="146">
        <f>U315*H315</f>
        <v>1.6196291999999998E-2</v>
      </c>
      <c r="W315" s="146">
        <v>0</v>
      </c>
      <c r="X315" s="147">
        <f>W315*H315</f>
        <v>0</v>
      </c>
      <c r="AR315" s="148" t="s">
        <v>227</v>
      </c>
      <c r="AT315" s="148" t="s">
        <v>154</v>
      </c>
      <c r="AU315" s="148" t="s">
        <v>89</v>
      </c>
      <c r="AY315" s="16" t="s">
        <v>151</v>
      </c>
      <c r="BE315" s="149">
        <f>IF(O315="základní",K315,0)</f>
        <v>0</v>
      </c>
      <c r="BF315" s="149">
        <f>IF(O315="snížená",K315,0)</f>
        <v>0</v>
      </c>
      <c r="BG315" s="149">
        <f>IF(O315="zákl. přenesená",K315,0)</f>
        <v>0</v>
      </c>
      <c r="BH315" s="149">
        <f>IF(O315="sníž. přenesená",K315,0)</f>
        <v>0</v>
      </c>
      <c r="BI315" s="149">
        <f>IF(O315="nulová",K315,0)</f>
        <v>0</v>
      </c>
      <c r="BJ315" s="16" t="s">
        <v>87</v>
      </c>
      <c r="BK315" s="149">
        <f>ROUND(P315*H315,2)</f>
        <v>0</v>
      </c>
      <c r="BL315" s="16" t="s">
        <v>227</v>
      </c>
      <c r="BM315" s="148" t="s">
        <v>392</v>
      </c>
    </row>
    <row r="316" spans="2:65" s="14" customFormat="1">
      <c r="B316" s="165"/>
      <c r="D316" s="151" t="s">
        <v>160</v>
      </c>
      <c r="E316" s="166" t="s">
        <v>1</v>
      </c>
      <c r="F316" s="167" t="s">
        <v>393</v>
      </c>
      <c r="H316" s="166" t="s">
        <v>1</v>
      </c>
      <c r="I316" s="168"/>
      <c r="J316" s="168"/>
      <c r="M316" s="165"/>
      <c r="N316" s="169"/>
      <c r="X316" s="170"/>
      <c r="AT316" s="166" t="s">
        <v>160</v>
      </c>
      <c r="AU316" s="166" t="s">
        <v>89</v>
      </c>
      <c r="AV316" s="14" t="s">
        <v>87</v>
      </c>
      <c r="AW316" s="14" t="s">
        <v>5</v>
      </c>
      <c r="AX316" s="14" t="s">
        <v>79</v>
      </c>
      <c r="AY316" s="166" t="s">
        <v>151</v>
      </c>
    </row>
    <row r="317" spans="2:65" s="12" customFormat="1">
      <c r="B317" s="150"/>
      <c r="D317" s="151" t="s">
        <v>160</v>
      </c>
      <c r="E317" s="152" t="s">
        <v>1</v>
      </c>
      <c r="F317" s="153" t="s">
        <v>394</v>
      </c>
      <c r="H317" s="154">
        <v>771.25199999999995</v>
      </c>
      <c r="I317" s="155"/>
      <c r="J317" s="155"/>
      <c r="M317" s="150"/>
      <c r="N317" s="156"/>
      <c r="X317" s="157"/>
      <c r="AT317" s="152" t="s">
        <v>160</v>
      </c>
      <c r="AU317" s="152" t="s">
        <v>89</v>
      </c>
      <c r="AV317" s="12" t="s">
        <v>89</v>
      </c>
      <c r="AW317" s="12" t="s">
        <v>5</v>
      </c>
      <c r="AX317" s="12" t="s">
        <v>79</v>
      </c>
      <c r="AY317" s="152" t="s">
        <v>151</v>
      </c>
    </row>
    <row r="318" spans="2:65" s="13" customFormat="1">
      <c r="B318" s="158"/>
      <c r="D318" s="151" t="s">
        <v>160</v>
      </c>
      <c r="E318" s="159" t="s">
        <v>1</v>
      </c>
      <c r="F318" s="160" t="s">
        <v>162</v>
      </c>
      <c r="H318" s="161">
        <v>771.25199999999995</v>
      </c>
      <c r="I318" s="162"/>
      <c r="J318" s="162"/>
      <c r="M318" s="158"/>
      <c r="N318" s="163"/>
      <c r="X318" s="164"/>
      <c r="AT318" s="159" t="s">
        <v>160</v>
      </c>
      <c r="AU318" s="159" t="s">
        <v>89</v>
      </c>
      <c r="AV318" s="13" t="s">
        <v>158</v>
      </c>
      <c r="AW318" s="13" t="s">
        <v>5</v>
      </c>
      <c r="AX318" s="13" t="s">
        <v>87</v>
      </c>
      <c r="AY318" s="159" t="s">
        <v>151</v>
      </c>
    </row>
    <row r="319" spans="2:65" s="1" customFormat="1">
      <c r="B319" s="31"/>
      <c r="D319" s="151" t="s">
        <v>229</v>
      </c>
      <c r="F319" s="171" t="s">
        <v>230</v>
      </c>
      <c r="M319" s="31"/>
      <c r="N319" s="172"/>
      <c r="X319" s="55"/>
      <c r="AU319" s="16" t="s">
        <v>89</v>
      </c>
    </row>
    <row r="320" spans="2:65" s="1" customFormat="1">
      <c r="B320" s="31"/>
      <c r="D320" s="151" t="s">
        <v>229</v>
      </c>
      <c r="F320" s="173" t="s">
        <v>231</v>
      </c>
      <c r="H320" s="174">
        <v>514.16800000000001</v>
      </c>
      <c r="M320" s="31"/>
      <c r="N320" s="172"/>
      <c r="X320" s="55"/>
      <c r="AU320" s="16" t="s">
        <v>89</v>
      </c>
    </row>
    <row r="321" spans="2:65" s="1" customFormat="1">
      <c r="B321" s="31"/>
      <c r="D321" s="151" t="s">
        <v>229</v>
      </c>
      <c r="F321" s="173" t="s">
        <v>162</v>
      </c>
      <c r="H321" s="174">
        <v>514.16800000000001</v>
      </c>
      <c r="M321" s="31"/>
      <c r="N321" s="172"/>
      <c r="X321" s="55"/>
      <c r="AU321" s="16" t="s">
        <v>89</v>
      </c>
    </row>
    <row r="322" spans="2:65" s="1" customFormat="1" ht="24.2" customHeight="1">
      <c r="B322" s="31"/>
      <c r="C322" s="175" t="s">
        <v>395</v>
      </c>
      <c r="D322" s="175" t="s">
        <v>232</v>
      </c>
      <c r="E322" s="176" t="s">
        <v>396</v>
      </c>
      <c r="F322" s="177" t="s">
        <v>397</v>
      </c>
      <c r="G322" s="178" t="s">
        <v>398</v>
      </c>
      <c r="H322" s="179">
        <v>2.129</v>
      </c>
      <c r="I322" s="180"/>
      <c r="J322" s="181"/>
      <c r="K322" s="182">
        <f>ROUND(P322*H322,2)</f>
        <v>0</v>
      </c>
      <c r="L322" s="177" t="s">
        <v>157</v>
      </c>
      <c r="M322" s="183"/>
      <c r="N322" s="184" t="s">
        <v>1</v>
      </c>
      <c r="O322" s="144" t="s">
        <v>42</v>
      </c>
      <c r="P322" s="145">
        <f>I322+J322</f>
        <v>0</v>
      </c>
      <c r="Q322" s="145">
        <f>ROUND(I322*H322,2)</f>
        <v>0</v>
      </c>
      <c r="R322" s="145">
        <f>ROUND(J322*H322,2)</f>
        <v>0</v>
      </c>
      <c r="T322" s="146">
        <f>S322*H322</f>
        <v>0</v>
      </c>
      <c r="U322" s="146">
        <v>0.55000000000000004</v>
      </c>
      <c r="V322" s="146">
        <f>U322*H322</f>
        <v>1.1709500000000002</v>
      </c>
      <c r="W322" s="146">
        <v>0</v>
      </c>
      <c r="X322" s="147">
        <f>W322*H322</f>
        <v>0</v>
      </c>
      <c r="AR322" s="148" t="s">
        <v>235</v>
      </c>
      <c r="AT322" s="148" t="s">
        <v>232</v>
      </c>
      <c r="AU322" s="148" t="s">
        <v>89</v>
      </c>
      <c r="AY322" s="16" t="s">
        <v>151</v>
      </c>
      <c r="BE322" s="149">
        <f>IF(O322="základní",K322,0)</f>
        <v>0</v>
      </c>
      <c r="BF322" s="149">
        <f>IF(O322="snížená",K322,0)</f>
        <v>0</v>
      </c>
      <c r="BG322" s="149">
        <f>IF(O322="zákl. přenesená",K322,0)</f>
        <v>0</v>
      </c>
      <c r="BH322" s="149">
        <f>IF(O322="sníž. přenesená",K322,0)</f>
        <v>0</v>
      </c>
      <c r="BI322" s="149">
        <f>IF(O322="nulová",K322,0)</f>
        <v>0</v>
      </c>
      <c r="BJ322" s="16" t="s">
        <v>87</v>
      </c>
      <c r="BK322" s="149">
        <f>ROUND(P322*H322,2)</f>
        <v>0</v>
      </c>
      <c r="BL322" s="16" t="s">
        <v>227</v>
      </c>
      <c r="BM322" s="148" t="s">
        <v>399</v>
      </c>
    </row>
    <row r="323" spans="2:65" s="14" customFormat="1">
      <c r="B323" s="165"/>
      <c r="D323" s="151" t="s">
        <v>160</v>
      </c>
      <c r="E323" s="166" t="s">
        <v>1</v>
      </c>
      <c r="F323" s="167" t="s">
        <v>393</v>
      </c>
      <c r="H323" s="166" t="s">
        <v>1</v>
      </c>
      <c r="I323" s="168"/>
      <c r="J323" s="168"/>
      <c r="M323" s="165"/>
      <c r="N323" s="169"/>
      <c r="X323" s="170"/>
      <c r="AT323" s="166" t="s">
        <v>160</v>
      </c>
      <c r="AU323" s="166" t="s">
        <v>89</v>
      </c>
      <c r="AV323" s="14" t="s">
        <v>87</v>
      </c>
      <c r="AW323" s="14" t="s">
        <v>5</v>
      </c>
      <c r="AX323" s="14" t="s">
        <v>79</v>
      </c>
      <c r="AY323" s="166" t="s">
        <v>151</v>
      </c>
    </row>
    <row r="324" spans="2:65" s="12" customFormat="1">
      <c r="B324" s="150"/>
      <c r="D324" s="151" t="s">
        <v>160</v>
      </c>
      <c r="E324" s="152" t="s">
        <v>1</v>
      </c>
      <c r="F324" s="153" t="s">
        <v>400</v>
      </c>
      <c r="H324" s="154">
        <v>2.129</v>
      </c>
      <c r="I324" s="155"/>
      <c r="J324" s="155"/>
      <c r="M324" s="150"/>
      <c r="N324" s="156"/>
      <c r="X324" s="157"/>
      <c r="AT324" s="152" t="s">
        <v>160</v>
      </c>
      <c r="AU324" s="152" t="s">
        <v>89</v>
      </c>
      <c r="AV324" s="12" t="s">
        <v>89</v>
      </c>
      <c r="AW324" s="12" t="s">
        <v>5</v>
      </c>
      <c r="AX324" s="12" t="s">
        <v>79</v>
      </c>
      <c r="AY324" s="152" t="s">
        <v>151</v>
      </c>
    </row>
    <row r="325" spans="2:65" s="13" customFormat="1">
      <c r="B325" s="158"/>
      <c r="D325" s="151" t="s">
        <v>160</v>
      </c>
      <c r="E325" s="159" t="s">
        <v>1</v>
      </c>
      <c r="F325" s="160" t="s">
        <v>162</v>
      </c>
      <c r="H325" s="161">
        <v>2.129</v>
      </c>
      <c r="I325" s="162"/>
      <c r="J325" s="162"/>
      <c r="M325" s="158"/>
      <c r="N325" s="163"/>
      <c r="X325" s="164"/>
      <c r="AT325" s="159" t="s">
        <v>160</v>
      </c>
      <c r="AU325" s="159" t="s">
        <v>89</v>
      </c>
      <c r="AV325" s="13" t="s">
        <v>158</v>
      </c>
      <c r="AW325" s="13" t="s">
        <v>5</v>
      </c>
      <c r="AX325" s="13" t="s">
        <v>87</v>
      </c>
      <c r="AY325" s="159" t="s">
        <v>151</v>
      </c>
    </row>
    <row r="326" spans="2:65" s="1" customFormat="1">
      <c r="B326" s="31"/>
      <c r="D326" s="151" t="s">
        <v>229</v>
      </c>
      <c r="F326" s="171" t="s">
        <v>230</v>
      </c>
      <c r="M326" s="31"/>
      <c r="N326" s="172"/>
      <c r="X326" s="55"/>
      <c r="AU326" s="16" t="s">
        <v>89</v>
      </c>
    </row>
    <row r="327" spans="2:65" s="1" customFormat="1">
      <c r="B327" s="31"/>
      <c r="D327" s="151" t="s">
        <v>229</v>
      </c>
      <c r="F327" s="173" t="s">
        <v>231</v>
      </c>
      <c r="H327" s="174">
        <v>514.16800000000001</v>
      </c>
      <c r="M327" s="31"/>
      <c r="N327" s="172"/>
      <c r="X327" s="55"/>
      <c r="AU327" s="16" t="s">
        <v>89</v>
      </c>
    </row>
    <row r="328" spans="2:65" s="1" customFormat="1">
      <c r="B328" s="31"/>
      <c r="D328" s="151" t="s">
        <v>229</v>
      </c>
      <c r="F328" s="173" t="s">
        <v>162</v>
      </c>
      <c r="H328" s="174">
        <v>514.16800000000001</v>
      </c>
      <c r="M328" s="31"/>
      <c r="N328" s="172"/>
      <c r="X328" s="55"/>
      <c r="AU328" s="16" t="s">
        <v>89</v>
      </c>
    </row>
    <row r="329" spans="2:65" s="1" customFormat="1" ht="33" customHeight="1">
      <c r="B329" s="31"/>
      <c r="C329" s="136" t="s">
        <v>401</v>
      </c>
      <c r="D329" s="136" t="s">
        <v>154</v>
      </c>
      <c r="E329" s="137" t="s">
        <v>402</v>
      </c>
      <c r="F329" s="138" t="s">
        <v>403</v>
      </c>
      <c r="G329" s="139" t="s">
        <v>287</v>
      </c>
      <c r="H329" s="140">
        <v>1</v>
      </c>
      <c r="I329" s="141"/>
      <c r="J329" s="141"/>
      <c r="K329" s="142">
        <f>ROUND(P329*H329,2)</f>
        <v>0</v>
      </c>
      <c r="L329" s="138" t="s">
        <v>1</v>
      </c>
      <c r="M329" s="31"/>
      <c r="N329" s="143" t="s">
        <v>1</v>
      </c>
      <c r="O329" s="144" t="s">
        <v>42</v>
      </c>
      <c r="P329" s="145">
        <f>I329+J329</f>
        <v>0</v>
      </c>
      <c r="Q329" s="145">
        <f>ROUND(I329*H329,2)</f>
        <v>0</v>
      </c>
      <c r="R329" s="145">
        <f>ROUND(J329*H329,2)</f>
        <v>0</v>
      </c>
      <c r="T329" s="146">
        <f>S329*H329</f>
        <v>0</v>
      </c>
      <c r="U329" s="146">
        <v>0</v>
      </c>
      <c r="V329" s="146">
        <f>U329*H329</f>
        <v>0</v>
      </c>
      <c r="W329" s="146">
        <v>0</v>
      </c>
      <c r="X329" s="147">
        <f>W329*H329</f>
        <v>0</v>
      </c>
      <c r="AR329" s="148" t="s">
        <v>227</v>
      </c>
      <c r="AT329" s="148" t="s">
        <v>154</v>
      </c>
      <c r="AU329" s="148" t="s">
        <v>89</v>
      </c>
      <c r="AY329" s="16" t="s">
        <v>151</v>
      </c>
      <c r="BE329" s="149">
        <f>IF(O329="základní",K329,0)</f>
        <v>0</v>
      </c>
      <c r="BF329" s="149">
        <f>IF(O329="snížená",K329,0)</f>
        <v>0</v>
      </c>
      <c r="BG329" s="149">
        <f>IF(O329="zákl. přenesená",K329,0)</f>
        <v>0</v>
      </c>
      <c r="BH329" s="149">
        <f>IF(O329="sníž. přenesená",K329,0)</f>
        <v>0</v>
      </c>
      <c r="BI329" s="149">
        <f>IF(O329="nulová",K329,0)</f>
        <v>0</v>
      </c>
      <c r="BJ329" s="16" t="s">
        <v>87</v>
      </c>
      <c r="BK329" s="149">
        <f>ROUND(P329*H329,2)</f>
        <v>0</v>
      </c>
      <c r="BL329" s="16" t="s">
        <v>227</v>
      </c>
      <c r="BM329" s="148" t="s">
        <v>404</v>
      </c>
    </row>
    <row r="330" spans="2:65" s="1" customFormat="1" ht="16.5" customHeight="1">
      <c r="B330" s="31"/>
      <c r="C330" s="136" t="s">
        <v>405</v>
      </c>
      <c r="D330" s="136" t="s">
        <v>154</v>
      </c>
      <c r="E330" s="137" t="s">
        <v>406</v>
      </c>
      <c r="F330" s="138" t="s">
        <v>407</v>
      </c>
      <c r="G330" s="139" t="s">
        <v>97</v>
      </c>
      <c r="H330" s="140">
        <v>3.3879999999999999</v>
      </c>
      <c r="I330" s="141"/>
      <c r="J330" s="141"/>
      <c r="K330" s="142">
        <f>ROUND(P330*H330,2)</f>
        <v>0</v>
      </c>
      <c r="L330" s="138" t="s">
        <v>1</v>
      </c>
      <c r="M330" s="31"/>
      <c r="N330" s="143" t="s">
        <v>1</v>
      </c>
      <c r="O330" s="144" t="s">
        <v>42</v>
      </c>
      <c r="P330" s="145">
        <f>I330+J330</f>
        <v>0</v>
      </c>
      <c r="Q330" s="145">
        <f>ROUND(I330*H330,2)</f>
        <v>0</v>
      </c>
      <c r="R330" s="145">
        <f>ROUND(J330*H330,2)</f>
        <v>0</v>
      </c>
      <c r="T330" s="146">
        <f>S330*H330</f>
        <v>0</v>
      </c>
      <c r="U330" s="146">
        <v>0</v>
      </c>
      <c r="V330" s="146">
        <f>U330*H330</f>
        <v>0</v>
      </c>
      <c r="W330" s="146">
        <v>0</v>
      </c>
      <c r="X330" s="147">
        <f>W330*H330</f>
        <v>0</v>
      </c>
      <c r="AR330" s="148" t="s">
        <v>227</v>
      </c>
      <c r="AT330" s="148" t="s">
        <v>154</v>
      </c>
      <c r="AU330" s="148" t="s">
        <v>89</v>
      </c>
      <c r="AY330" s="16" t="s">
        <v>151</v>
      </c>
      <c r="BE330" s="149">
        <f>IF(O330="základní",K330,0)</f>
        <v>0</v>
      </c>
      <c r="BF330" s="149">
        <f>IF(O330="snížená",K330,0)</f>
        <v>0</v>
      </c>
      <c r="BG330" s="149">
        <f>IF(O330="zákl. přenesená",K330,0)</f>
        <v>0</v>
      </c>
      <c r="BH330" s="149">
        <f>IF(O330="sníž. přenesená",K330,0)</f>
        <v>0</v>
      </c>
      <c r="BI330" s="149">
        <f>IF(O330="nulová",K330,0)</f>
        <v>0</v>
      </c>
      <c r="BJ330" s="16" t="s">
        <v>87</v>
      </c>
      <c r="BK330" s="149">
        <f>ROUND(P330*H330,2)</f>
        <v>0</v>
      </c>
      <c r="BL330" s="16" t="s">
        <v>227</v>
      </c>
      <c r="BM330" s="148" t="s">
        <v>408</v>
      </c>
    </row>
    <row r="331" spans="2:65" s="14" customFormat="1">
      <c r="B331" s="165"/>
      <c r="D331" s="151" t="s">
        <v>160</v>
      </c>
      <c r="E331" s="166" t="s">
        <v>1</v>
      </c>
      <c r="F331" s="167" t="s">
        <v>409</v>
      </c>
      <c r="H331" s="166" t="s">
        <v>1</v>
      </c>
      <c r="I331" s="168"/>
      <c r="J331" s="168"/>
      <c r="M331" s="165"/>
      <c r="N331" s="169"/>
      <c r="X331" s="170"/>
      <c r="AT331" s="166" t="s">
        <v>160</v>
      </c>
      <c r="AU331" s="166" t="s">
        <v>89</v>
      </c>
      <c r="AV331" s="14" t="s">
        <v>87</v>
      </c>
      <c r="AW331" s="14" t="s">
        <v>5</v>
      </c>
      <c r="AX331" s="14" t="s">
        <v>79</v>
      </c>
      <c r="AY331" s="166" t="s">
        <v>151</v>
      </c>
    </row>
    <row r="332" spans="2:65" s="12" customFormat="1">
      <c r="B332" s="150"/>
      <c r="D332" s="151" t="s">
        <v>160</v>
      </c>
      <c r="E332" s="152" t="s">
        <v>1</v>
      </c>
      <c r="F332" s="153" t="s">
        <v>410</v>
      </c>
      <c r="H332" s="154">
        <v>3.3879999999999999</v>
      </c>
      <c r="I332" s="155"/>
      <c r="J332" s="155"/>
      <c r="M332" s="150"/>
      <c r="N332" s="156"/>
      <c r="X332" s="157"/>
      <c r="AT332" s="152" t="s">
        <v>160</v>
      </c>
      <c r="AU332" s="152" t="s">
        <v>89</v>
      </c>
      <c r="AV332" s="12" t="s">
        <v>89</v>
      </c>
      <c r="AW332" s="12" t="s">
        <v>5</v>
      </c>
      <c r="AX332" s="12" t="s">
        <v>79</v>
      </c>
      <c r="AY332" s="152" t="s">
        <v>151</v>
      </c>
    </row>
    <row r="333" spans="2:65" s="13" customFormat="1">
      <c r="B333" s="158"/>
      <c r="D333" s="151" t="s">
        <v>160</v>
      </c>
      <c r="E333" s="159" t="s">
        <v>1</v>
      </c>
      <c r="F333" s="160" t="s">
        <v>162</v>
      </c>
      <c r="H333" s="161">
        <v>3.3879999999999999</v>
      </c>
      <c r="I333" s="162"/>
      <c r="J333" s="162"/>
      <c r="M333" s="158"/>
      <c r="N333" s="163"/>
      <c r="X333" s="164"/>
      <c r="AT333" s="159" t="s">
        <v>160</v>
      </c>
      <c r="AU333" s="159" t="s">
        <v>89</v>
      </c>
      <c r="AV333" s="13" t="s">
        <v>158</v>
      </c>
      <c r="AW333" s="13" t="s">
        <v>5</v>
      </c>
      <c r="AX333" s="13" t="s">
        <v>87</v>
      </c>
      <c r="AY333" s="159" t="s">
        <v>151</v>
      </c>
    </row>
    <row r="334" spans="2:65" s="1" customFormat="1" ht="16.5" customHeight="1">
      <c r="B334" s="31"/>
      <c r="C334" s="175" t="s">
        <v>411</v>
      </c>
      <c r="D334" s="175" t="s">
        <v>232</v>
      </c>
      <c r="E334" s="176" t="s">
        <v>412</v>
      </c>
      <c r="F334" s="177" t="s">
        <v>413</v>
      </c>
      <c r="G334" s="178" t="s">
        <v>398</v>
      </c>
      <c r="H334" s="179">
        <v>5.8999999999999997E-2</v>
      </c>
      <c r="I334" s="180"/>
      <c r="J334" s="181"/>
      <c r="K334" s="182">
        <f>ROUND(P334*H334,2)</f>
        <v>0</v>
      </c>
      <c r="L334" s="177" t="s">
        <v>1</v>
      </c>
      <c r="M334" s="183"/>
      <c r="N334" s="184" t="s">
        <v>1</v>
      </c>
      <c r="O334" s="144" t="s">
        <v>42</v>
      </c>
      <c r="P334" s="145">
        <f>I334+J334</f>
        <v>0</v>
      </c>
      <c r="Q334" s="145">
        <f>ROUND(I334*H334,2)</f>
        <v>0</v>
      </c>
      <c r="R334" s="145">
        <f>ROUND(J334*H334,2)</f>
        <v>0</v>
      </c>
      <c r="T334" s="146">
        <f>S334*H334</f>
        <v>0</v>
      </c>
      <c r="U334" s="146">
        <v>0.55000000000000004</v>
      </c>
      <c r="V334" s="146">
        <f>U334*H334</f>
        <v>3.245E-2</v>
      </c>
      <c r="W334" s="146">
        <v>0</v>
      </c>
      <c r="X334" s="147">
        <f>W334*H334</f>
        <v>0</v>
      </c>
      <c r="AR334" s="148" t="s">
        <v>235</v>
      </c>
      <c r="AT334" s="148" t="s">
        <v>232</v>
      </c>
      <c r="AU334" s="148" t="s">
        <v>89</v>
      </c>
      <c r="AY334" s="16" t="s">
        <v>151</v>
      </c>
      <c r="BE334" s="149">
        <f>IF(O334="základní",K334,0)</f>
        <v>0</v>
      </c>
      <c r="BF334" s="149">
        <f>IF(O334="snížená",K334,0)</f>
        <v>0</v>
      </c>
      <c r="BG334" s="149">
        <f>IF(O334="zákl. přenesená",K334,0)</f>
        <v>0</v>
      </c>
      <c r="BH334" s="149">
        <f>IF(O334="sníž. přenesená",K334,0)</f>
        <v>0</v>
      </c>
      <c r="BI334" s="149">
        <f>IF(O334="nulová",K334,0)</f>
        <v>0</v>
      </c>
      <c r="BJ334" s="16" t="s">
        <v>87</v>
      </c>
      <c r="BK334" s="149">
        <f>ROUND(P334*H334,2)</f>
        <v>0</v>
      </c>
      <c r="BL334" s="16" t="s">
        <v>227</v>
      </c>
      <c r="BM334" s="148" t="s">
        <v>414</v>
      </c>
    </row>
    <row r="335" spans="2:65" s="12" customFormat="1">
      <c r="B335" s="150"/>
      <c r="D335" s="151" t="s">
        <v>160</v>
      </c>
      <c r="E335" s="152" t="s">
        <v>1</v>
      </c>
      <c r="F335" s="153" t="s">
        <v>415</v>
      </c>
      <c r="H335" s="154">
        <v>5.0999999999999997E-2</v>
      </c>
      <c r="I335" s="155"/>
      <c r="J335" s="155"/>
      <c r="M335" s="150"/>
      <c r="N335" s="156"/>
      <c r="X335" s="157"/>
      <c r="AT335" s="152" t="s">
        <v>160</v>
      </c>
      <c r="AU335" s="152" t="s">
        <v>89</v>
      </c>
      <c r="AV335" s="12" t="s">
        <v>89</v>
      </c>
      <c r="AW335" s="12" t="s">
        <v>5</v>
      </c>
      <c r="AX335" s="12" t="s">
        <v>79</v>
      </c>
      <c r="AY335" s="152" t="s">
        <v>151</v>
      </c>
    </row>
    <row r="336" spans="2:65" s="13" customFormat="1">
      <c r="B336" s="158"/>
      <c r="D336" s="151" t="s">
        <v>160</v>
      </c>
      <c r="E336" s="159" t="s">
        <v>1</v>
      </c>
      <c r="F336" s="160" t="s">
        <v>162</v>
      </c>
      <c r="H336" s="161">
        <v>5.0999999999999997E-2</v>
      </c>
      <c r="I336" s="162"/>
      <c r="J336" s="162"/>
      <c r="M336" s="158"/>
      <c r="N336" s="163"/>
      <c r="X336" s="164"/>
      <c r="AT336" s="159" t="s">
        <v>160</v>
      </c>
      <c r="AU336" s="159" t="s">
        <v>89</v>
      </c>
      <c r="AV336" s="13" t="s">
        <v>158</v>
      </c>
      <c r="AW336" s="13" t="s">
        <v>5</v>
      </c>
      <c r="AX336" s="13" t="s">
        <v>87</v>
      </c>
      <c r="AY336" s="159" t="s">
        <v>151</v>
      </c>
    </row>
    <row r="337" spans="2:65" s="12" customFormat="1">
      <c r="B337" s="150"/>
      <c r="D337" s="151" t="s">
        <v>160</v>
      </c>
      <c r="F337" s="153" t="s">
        <v>416</v>
      </c>
      <c r="H337" s="154">
        <v>5.8999999999999997E-2</v>
      </c>
      <c r="I337" s="155"/>
      <c r="J337" s="155"/>
      <c r="M337" s="150"/>
      <c r="N337" s="156"/>
      <c r="X337" s="157"/>
      <c r="AT337" s="152" t="s">
        <v>160</v>
      </c>
      <c r="AU337" s="152" t="s">
        <v>89</v>
      </c>
      <c r="AV337" s="12" t="s">
        <v>89</v>
      </c>
      <c r="AW337" s="12" t="s">
        <v>4</v>
      </c>
      <c r="AX337" s="12" t="s">
        <v>87</v>
      </c>
      <c r="AY337" s="152" t="s">
        <v>151</v>
      </c>
    </row>
    <row r="338" spans="2:65" s="1" customFormat="1" ht="55.5" customHeight="1">
      <c r="B338" s="31"/>
      <c r="C338" s="136" t="s">
        <v>417</v>
      </c>
      <c r="D338" s="136" t="s">
        <v>154</v>
      </c>
      <c r="E338" s="137" t="s">
        <v>418</v>
      </c>
      <c r="F338" s="138" t="s">
        <v>419</v>
      </c>
      <c r="G338" s="139" t="s">
        <v>420</v>
      </c>
      <c r="H338" s="140">
        <v>24.1</v>
      </c>
      <c r="I338" s="141"/>
      <c r="J338" s="141"/>
      <c r="K338" s="142">
        <f>ROUND(P338*H338,2)</f>
        <v>0</v>
      </c>
      <c r="L338" s="138" t="s">
        <v>1</v>
      </c>
      <c r="M338" s="31"/>
      <c r="N338" s="143" t="s">
        <v>1</v>
      </c>
      <c r="O338" s="144" t="s">
        <v>42</v>
      </c>
      <c r="P338" s="145">
        <f>I338+J338</f>
        <v>0</v>
      </c>
      <c r="Q338" s="145">
        <f>ROUND(I338*H338,2)</f>
        <v>0</v>
      </c>
      <c r="R338" s="145">
        <f>ROUND(J338*H338,2)</f>
        <v>0</v>
      </c>
      <c r="T338" s="146">
        <f>S338*H338</f>
        <v>0</v>
      </c>
      <c r="U338" s="146">
        <v>0</v>
      </c>
      <c r="V338" s="146">
        <f>U338*H338</f>
        <v>0</v>
      </c>
      <c r="W338" s="146">
        <v>0</v>
      </c>
      <c r="X338" s="147">
        <f>W338*H338</f>
        <v>0</v>
      </c>
      <c r="AR338" s="148" t="s">
        <v>227</v>
      </c>
      <c r="AT338" s="148" t="s">
        <v>154</v>
      </c>
      <c r="AU338" s="148" t="s">
        <v>89</v>
      </c>
      <c r="AY338" s="16" t="s">
        <v>151</v>
      </c>
      <c r="BE338" s="149">
        <f>IF(O338="základní",K338,0)</f>
        <v>0</v>
      </c>
      <c r="BF338" s="149">
        <f>IF(O338="snížená",K338,0)</f>
        <v>0</v>
      </c>
      <c r="BG338" s="149">
        <f>IF(O338="zákl. přenesená",K338,0)</f>
        <v>0</v>
      </c>
      <c r="BH338" s="149">
        <f>IF(O338="sníž. přenesená",K338,0)</f>
        <v>0</v>
      </c>
      <c r="BI338" s="149">
        <f>IF(O338="nulová",K338,0)</f>
        <v>0</v>
      </c>
      <c r="BJ338" s="16" t="s">
        <v>87</v>
      </c>
      <c r="BK338" s="149">
        <f>ROUND(P338*H338,2)</f>
        <v>0</v>
      </c>
      <c r="BL338" s="16" t="s">
        <v>227</v>
      </c>
      <c r="BM338" s="148" t="s">
        <v>421</v>
      </c>
    </row>
    <row r="339" spans="2:65" s="12" customFormat="1">
      <c r="B339" s="150"/>
      <c r="D339" s="151" t="s">
        <v>160</v>
      </c>
      <c r="E339" s="152" t="s">
        <v>1</v>
      </c>
      <c r="F339" s="153" t="s">
        <v>422</v>
      </c>
      <c r="H339" s="154">
        <v>24.1</v>
      </c>
      <c r="I339" s="155"/>
      <c r="J339" s="155"/>
      <c r="M339" s="150"/>
      <c r="N339" s="156"/>
      <c r="X339" s="157"/>
      <c r="AT339" s="152" t="s">
        <v>160</v>
      </c>
      <c r="AU339" s="152" t="s">
        <v>89</v>
      </c>
      <c r="AV339" s="12" t="s">
        <v>89</v>
      </c>
      <c r="AW339" s="12" t="s">
        <v>5</v>
      </c>
      <c r="AX339" s="12" t="s">
        <v>79</v>
      </c>
      <c r="AY339" s="152" t="s">
        <v>151</v>
      </c>
    </row>
    <row r="340" spans="2:65" s="13" customFormat="1">
      <c r="B340" s="158"/>
      <c r="D340" s="151" t="s">
        <v>160</v>
      </c>
      <c r="E340" s="159" t="s">
        <v>1</v>
      </c>
      <c r="F340" s="160" t="s">
        <v>162</v>
      </c>
      <c r="H340" s="161">
        <v>24.1</v>
      </c>
      <c r="I340" s="162"/>
      <c r="J340" s="162"/>
      <c r="M340" s="158"/>
      <c r="N340" s="163"/>
      <c r="X340" s="164"/>
      <c r="AT340" s="159" t="s">
        <v>160</v>
      </c>
      <c r="AU340" s="159" t="s">
        <v>89</v>
      </c>
      <c r="AV340" s="13" t="s">
        <v>158</v>
      </c>
      <c r="AW340" s="13" t="s">
        <v>5</v>
      </c>
      <c r="AX340" s="13" t="s">
        <v>87</v>
      </c>
      <c r="AY340" s="159" t="s">
        <v>151</v>
      </c>
    </row>
    <row r="341" spans="2:65" s="1" customFormat="1" ht="24.2" customHeight="1">
      <c r="B341" s="31"/>
      <c r="C341" s="136" t="s">
        <v>423</v>
      </c>
      <c r="D341" s="136" t="s">
        <v>154</v>
      </c>
      <c r="E341" s="137" t="s">
        <v>424</v>
      </c>
      <c r="F341" s="138" t="s">
        <v>425</v>
      </c>
      <c r="G341" s="139" t="s">
        <v>292</v>
      </c>
      <c r="H341" s="140"/>
      <c r="I341" s="141"/>
      <c r="J341" s="141"/>
      <c r="K341" s="142">
        <f>ROUND(P341*H341,2)</f>
        <v>0</v>
      </c>
      <c r="L341" s="138" t="s">
        <v>157</v>
      </c>
      <c r="M341" s="31"/>
      <c r="N341" s="143" t="s">
        <v>1</v>
      </c>
      <c r="O341" s="144" t="s">
        <v>42</v>
      </c>
      <c r="P341" s="145">
        <f>I341+J341</f>
        <v>0</v>
      </c>
      <c r="Q341" s="145">
        <f>ROUND(I341*H341,2)</f>
        <v>0</v>
      </c>
      <c r="R341" s="145">
        <f>ROUND(J341*H341,2)</f>
        <v>0</v>
      </c>
      <c r="T341" s="146">
        <f>S341*H341</f>
        <v>0</v>
      </c>
      <c r="U341" s="146">
        <v>0</v>
      </c>
      <c r="V341" s="146">
        <f>U341*H341</f>
        <v>0</v>
      </c>
      <c r="W341" s="146">
        <v>0</v>
      </c>
      <c r="X341" s="147">
        <f>W341*H341</f>
        <v>0</v>
      </c>
      <c r="AR341" s="148" t="s">
        <v>227</v>
      </c>
      <c r="AT341" s="148" t="s">
        <v>154</v>
      </c>
      <c r="AU341" s="148" t="s">
        <v>89</v>
      </c>
      <c r="AY341" s="16" t="s">
        <v>151</v>
      </c>
      <c r="BE341" s="149">
        <f>IF(O341="základní",K341,0)</f>
        <v>0</v>
      </c>
      <c r="BF341" s="149">
        <f>IF(O341="snížená",K341,0)</f>
        <v>0</v>
      </c>
      <c r="BG341" s="149">
        <f>IF(O341="zákl. přenesená",K341,0)</f>
        <v>0</v>
      </c>
      <c r="BH341" s="149">
        <f>IF(O341="sníž. přenesená",K341,0)</f>
        <v>0</v>
      </c>
      <c r="BI341" s="149">
        <f>IF(O341="nulová",K341,0)</f>
        <v>0</v>
      </c>
      <c r="BJ341" s="16" t="s">
        <v>87</v>
      </c>
      <c r="BK341" s="149">
        <f>ROUND(P341*H341,2)</f>
        <v>0</v>
      </c>
      <c r="BL341" s="16" t="s">
        <v>227</v>
      </c>
      <c r="BM341" s="148" t="s">
        <v>426</v>
      </c>
    </row>
    <row r="342" spans="2:65" s="11" customFormat="1" ht="22.9" customHeight="1">
      <c r="B342" s="124"/>
      <c r="D342" s="125" t="s">
        <v>78</v>
      </c>
      <c r="E342" s="134" t="s">
        <v>427</v>
      </c>
      <c r="F342" s="134" t="s">
        <v>428</v>
      </c>
      <c r="I342" s="127"/>
      <c r="J342" s="127"/>
      <c r="K342" s="135">
        <f>BK342</f>
        <v>0</v>
      </c>
      <c r="M342" s="124"/>
      <c r="N342" s="128"/>
      <c r="Q342" s="129">
        <f>SUM(Q343:Q358)</f>
        <v>0</v>
      </c>
      <c r="R342" s="129">
        <f>SUM(R343:R358)</f>
        <v>0</v>
      </c>
      <c r="T342" s="130">
        <f>SUM(T343:T358)</f>
        <v>0</v>
      </c>
      <c r="V342" s="130">
        <f>SUM(V343:V358)</f>
        <v>0.71943082399999991</v>
      </c>
      <c r="X342" s="131">
        <f>SUM(X343:X358)</f>
        <v>0.70225119999999996</v>
      </c>
      <c r="AR342" s="125" t="s">
        <v>89</v>
      </c>
      <c r="AT342" s="132" t="s">
        <v>78</v>
      </c>
      <c r="AU342" s="132" t="s">
        <v>87</v>
      </c>
      <c r="AY342" s="125" t="s">
        <v>151</v>
      </c>
      <c r="BK342" s="133">
        <f>SUM(BK343:BK358)</f>
        <v>0</v>
      </c>
    </row>
    <row r="343" spans="2:65" s="1" customFormat="1" ht="24.2" customHeight="1">
      <c r="B343" s="31"/>
      <c r="C343" s="136" t="s">
        <v>429</v>
      </c>
      <c r="D343" s="136" t="s">
        <v>154</v>
      </c>
      <c r="E343" s="137" t="s">
        <v>430</v>
      </c>
      <c r="F343" s="138" t="s">
        <v>431</v>
      </c>
      <c r="G343" s="139" t="s">
        <v>97</v>
      </c>
      <c r="H343" s="140">
        <v>62.701000000000001</v>
      </c>
      <c r="I343" s="141"/>
      <c r="J343" s="141"/>
      <c r="K343" s="142">
        <f>ROUND(P343*H343,2)</f>
        <v>0</v>
      </c>
      <c r="L343" s="138" t="s">
        <v>157</v>
      </c>
      <c r="M343" s="31"/>
      <c r="N343" s="143" t="s">
        <v>1</v>
      </c>
      <c r="O343" s="144" t="s">
        <v>42</v>
      </c>
      <c r="P343" s="145">
        <f>I343+J343</f>
        <v>0</v>
      </c>
      <c r="Q343" s="145">
        <f>ROUND(I343*H343,2)</f>
        <v>0</v>
      </c>
      <c r="R343" s="145">
        <f>ROUND(J343*H343,2)</f>
        <v>0</v>
      </c>
      <c r="T343" s="146">
        <f>S343*H343</f>
        <v>0</v>
      </c>
      <c r="U343" s="146">
        <v>4.1199999999999999E-4</v>
      </c>
      <c r="V343" s="146">
        <f>U343*H343</f>
        <v>2.5832812E-2</v>
      </c>
      <c r="W343" s="146">
        <v>0</v>
      </c>
      <c r="X343" s="147">
        <f>W343*H343</f>
        <v>0</v>
      </c>
      <c r="AR343" s="148" t="s">
        <v>227</v>
      </c>
      <c r="AT343" s="148" t="s">
        <v>154</v>
      </c>
      <c r="AU343" s="148" t="s">
        <v>89</v>
      </c>
      <c r="AY343" s="16" t="s">
        <v>151</v>
      </c>
      <c r="BE343" s="149">
        <f>IF(O343="základní",K343,0)</f>
        <v>0</v>
      </c>
      <c r="BF343" s="149">
        <f>IF(O343="snížená",K343,0)</f>
        <v>0</v>
      </c>
      <c r="BG343" s="149">
        <f>IF(O343="zákl. přenesená",K343,0)</f>
        <v>0</v>
      </c>
      <c r="BH343" s="149">
        <f>IF(O343="sníž. přenesená",K343,0)</f>
        <v>0</v>
      </c>
      <c r="BI343" s="149">
        <f>IF(O343="nulová",K343,0)</f>
        <v>0</v>
      </c>
      <c r="BJ343" s="16" t="s">
        <v>87</v>
      </c>
      <c r="BK343" s="149">
        <f>ROUND(P343*H343,2)</f>
        <v>0</v>
      </c>
      <c r="BL343" s="16" t="s">
        <v>227</v>
      </c>
      <c r="BM343" s="148" t="s">
        <v>432</v>
      </c>
    </row>
    <row r="344" spans="2:65" s="14" customFormat="1" ht="33.75">
      <c r="B344" s="165"/>
      <c r="D344" s="151" t="s">
        <v>160</v>
      </c>
      <c r="E344" s="166" t="s">
        <v>1</v>
      </c>
      <c r="F344" s="167" t="s">
        <v>433</v>
      </c>
      <c r="H344" s="166" t="s">
        <v>1</v>
      </c>
      <c r="I344" s="168"/>
      <c r="J344" s="168"/>
      <c r="M344" s="165"/>
      <c r="N344" s="169"/>
      <c r="X344" s="170"/>
      <c r="AT344" s="166" t="s">
        <v>160</v>
      </c>
      <c r="AU344" s="166" t="s">
        <v>89</v>
      </c>
      <c r="AV344" s="14" t="s">
        <v>87</v>
      </c>
      <c r="AW344" s="14" t="s">
        <v>5</v>
      </c>
      <c r="AX344" s="14" t="s">
        <v>79</v>
      </c>
      <c r="AY344" s="166" t="s">
        <v>151</v>
      </c>
    </row>
    <row r="345" spans="2:65" s="12" customFormat="1">
      <c r="B345" s="150"/>
      <c r="D345" s="151" t="s">
        <v>160</v>
      </c>
      <c r="E345" s="152" t="s">
        <v>1</v>
      </c>
      <c r="F345" s="153" t="s">
        <v>434</v>
      </c>
      <c r="H345" s="154">
        <v>62.701000000000001</v>
      </c>
      <c r="I345" s="155"/>
      <c r="J345" s="155"/>
      <c r="M345" s="150"/>
      <c r="N345" s="156"/>
      <c r="X345" s="157"/>
      <c r="AT345" s="152" t="s">
        <v>160</v>
      </c>
      <c r="AU345" s="152" t="s">
        <v>89</v>
      </c>
      <c r="AV345" s="12" t="s">
        <v>89</v>
      </c>
      <c r="AW345" s="12" t="s">
        <v>5</v>
      </c>
      <c r="AX345" s="12" t="s">
        <v>79</v>
      </c>
      <c r="AY345" s="152" t="s">
        <v>151</v>
      </c>
    </row>
    <row r="346" spans="2:65" s="13" customFormat="1">
      <c r="B346" s="158"/>
      <c r="D346" s="151" t="s">
        <v>160</v>
      </c>
      <c r="E346" s="159" t="s">
        <v>1</v>
      </c>
      <c r="F346" s="160" t="s">
        <v>162</v>
      </c>
      <c r="H346" s="161">
        <v>62.701000000000001</v>
      </c>
      <c r="I346" s="162"/>
      <c r="J346" s="162"/>
      <c r="M346" s="158"/>
      <c r="N346" s="163"/>
      <c r="X346" s="164"/>
      <c r="AT346" s="159" t="s">
        <v>160</v>
      </c>
      <c r="AU346" s="159" t="s">
        <v>89</v>
      </c>
      <c r="AV346" s="13" t="s">
        <v>158</v>
      </c>
      <c r="AW346" s="13" t="s">
        <v>5</v>
      </c>
      <c r="AX346" s="13" t="s">
        <v>87</v>
      </c>
      <c r="AY346" s="159" t="s">
        <v>151</v>
      </c>
    </row>
    <row r="347" spans="2:65" s="1" customFormat="1" ht="24.2" customHeight="1">
      <c r="B347" s="31"/>
      <c r="C347" s="175" t="s">
        <v>435</v>
      </c>
      <c r="D347" s="175" t="s">
        <v>232</v>
      </c>
      <c r="E347" s="176" t="s">
        <v>436</v>
      </c>
      <c r="F347" s="177" t="s">
        <v>437</v>
      </c>
      <c r="G347" s="178" t="s">
        <v>97</v>
      </c>
      <c r="H347" s="179">
        <v>65.835999999999999</v>
      </c>
      <c r="I347" s="180"/>
      <c r="J347" s="181"/>
      <c r="K347" s="182">
        <f>ROUND(P347*H347,2)</f>
        <v>0</v>
      </c>
      <c r="L347" s="177" t="s">
        <v>157</v>
      </c>
      <c r="M347" s="183"/>
      <c r="N347" s="184" t="s">
        <v>1</v>
      </c>
      <c r="O347" s="144" t="s">
        <v>42</v>
      </c>
      <c r="P347" s="145">
        <f>I347+J347</f>
        <v>0</v>
      </c>
      <c r="Q347" s="145">
        <f>ROUND(I347*H347,2)</f>
        <v>0</v>
      </c>
      <c r="R347" s="145">
        <f>ROUND(J347*H347,2)</f>
        <v>0</v>
      </c>
      <c r="T347" s="146">
        <f>S347*H347</f>
        <v>0</v>
      </c>
      <c r="U347" s="146">
        <v>8.9999999999999993E-3</v>
      </c>
      <c r="V347" s="146">
        <f>U347*H347</f>
        <v>0.59252399999999994</v>
      </c>
      <c r="W347" s="146">
        <v>0</v>
      </c>
      <c r="X347" s="147">
        <f>W347*H347</f>
        <v>0</v>
      </c>
      <c r="AR347" s="148" t="s">
        <v>235</v>
      </c>
      <c r="AT347" s="148" t="s">
        <v>232</v>
      </c>
      <c r="AU347" s="148" t="s">
        <v>89</v>
      </c>
      <c r="AY347" s="16" t="s">
        <v>151</v>
      </c>
      <c r="BE347" s="149">
        <f>IF(O347="základní",K347,0)</f>
        <v>0</v>
      </c>
      <c r="BF347" s="149">
        <f>IF(O347="snížená",K347,0)</f>
        <v>0</v>
      </c>
      <c r="BG347" s="149">
        <f>IF(O347="zákl. přenesená",K347,0)</f>
        <v>0</v>
      </c>
      <c r="BH347" s="149">
        <f>IF(O347="sníž. přenesená",K347,0)</f>
        <v>0</v>
      </c>
      <c r="BI347" s="149">
        <f>IF(O347="nulová",K347,0)</f>
        <v>0</v>
      </c>
      <c r="BJ347" s="16" t="s">
        <v>87</v>
      </c>
      <c r="BK347" s="149">
        <f>ROUND(P347*H347,2)</f>
        <v>0</v>
      </c>
      <c r="BL347" s="16" t="s">
        <v>227</v>
      </c>
      <c r="BM347" s="148" t="s">
        <v>438</v>
      </c>
    </row>
    <row r="348" spans="2:65" s="12" customFormat="1">
      <c r="B348" s="150"/>
      <c r="D348" s="151" t="s">
        <v>160</v>
      </c>
      <c r="E348" s="152" t="s">
        <v>1</v>
      </c>
      <c r="F348" s="153" t="s">
        <v>434</v>
      </c>
      <c r="H348" s="154">
        <v>62.701000000000001</v>
      </c>
      <c r="I348" s="155"/>
      <c r="J348" s="155"/>
      <c r="M348" s="150"/>
      <c r="N348" s="156"/>
      <c r="X348" s="157"/>
      <c r="AT348" s="152" t="s">
        <v>160</v>
      </c>
      <c r="AU348" s="152" t="s">
        <v>89</v>
      </c>
      <c r="AV348" s="12" t="s">
        <v>89</v>
      </c>
      <c r="AW348" s="12" t="s">
        <v>5</v>
      </c>
      <c r="AX348" s="12" t="s">
        <v>79</v>
      </c>
      <c r="AY348" s="152" t="s">
        <v>151</v>
      </c>
    </row>
    <row r="349" spans="2:65" s="13" customFormat="1">
      <c r="B349" s="158"/>
      <c r="D349" s="151" t="s">
        <v>160</v>
      </c>
      <c r="E349" s="159" t="s">
        <v>1</v>
      </c>
      <c r="F349" s="160" t="s">
        <v>162</v>
      </c>
      <c r="H349" s="161">
        <v>62.701000000000001</v>
      </c>
      <c r="I349" s="162"/>
      <c r="J349" s="162"/>
      <c r="M349" s="158"/>
      <c r="N349" s="163"/>
      <c r="X349" s="164"/>
      <c r="AT349" s="159" t="s">
        <v>160</v>
      </c>
      <c r="AU349" s="159" t="s">
        <v>89</v>
      </c>
      <c r="AV349" s="13" t="s">
        <v>158</v>
      </c>
      <c r="AW349" s="13" t="s">
        <v>5</v>
      </c>
      <c r="AX349" s="13" t="s">
        <v>87</v>
      </c>
      <c r="AY349" s="159" t="s">
        <v>151</v>
      </c>
    </row>
    <row r="350" spans="2:65" s="12" customFormat="1">
      <c r="B350" s="150"/>
      <c r="D350" s="151" t="s">
        <v>160</v>
      </c>
      <c r="F350" s="153" t="s">
        <v>439</v>
      </c>
      <c r="H350" s="154">
        <v>65.835999999999999</v>
      </c>
      <c r="I350" s="155"/>
      <c r="J350" s="155"/>
      <c r="M350" s="150"/>
      <c r="N350" s="156"/>
      <c r="X350" s="157"/>
      <c r="AT350" s="152" t="s">
        <v>160</v>
      </c>
      <c r="AU350" s="152" t="s">
        <v>89</v>
      </c>
      <c r="AV350" s="12" t="s">
        <v>89</v>
      </c>
      <c r="AW350" s="12" t="s">
        <v>4</v>
      </c>
      <c r="AX350" s="12" t="s">
        <v>87</v>
      </c>
      <c r="AY350" s="152" t="s">
        <v>151</v>
      </c>
    </row>
    <row r="351" spans="2:65" s="1" customFormat="1" ht="24">
      <c r="B351" s="31"/>
      <c r="C351" s="136" t="s">
        <v>440</v>
      </c>
      <c r="D351" s="136" t="s">
        <v>154</v>
      </c>
      <c r="E351" s="137" t="s">
        <v>441</v>
      </c>
      <c r="F351" s="138" t="s">
        <v>442</v>
      </c>
      <c r="G351" s="139" t="s">
        <v>97</v>
      </c>
      <c r="H351" s="140">
        <v>62.701000000000001</v>
      </c>
      <c r="I351" s="141"/>
      <c r="J351" s="141"/>
      <c r="K351" s="142">
        <f>ROUND(P351*H351,2)</f>
        <v>0</v>
      </c>
      <c r="L351" s="138" t="s">
        <v>157</v>
      </c>
      <c r="M351" s="31"/>
      <c r="N351" s="143" t="s">
        <v>1</v>
      </c>
      <c r="O351" s="144" t="s">
        <v>42</v>
      </c>
      <c r="P351" s="145">
        <f>I351+J351</f>
        <v>0</v>
      </c>
      <c r="Q351" s="145">
        <f>ROUND(I351*H351,2)</f>
        <v>0</v>
      </c>
      <c r="R351" s="145">
        <f>ROUND(J351*H351,2)</f>
        <v>0</v>
      </c>
      <c r="T351" s="146">
        <f>S351*H351</f>
        <v>0</v>
      </c>
      <c r="U351" s="146">
        <v>1.6119999999999999E-3</v>
      </c>
      <c r="V351" s="146">
        <f>U351*H351</f>
        <v>0.10107401199999999</v>
      </c>
      <c r="W351" s="146">
        <v>0</v>
      </c>
      <c r="X351" s="147">
        <f>W351*H351</f>
        <v>0</v>
      </c>
      <c r="AR351" s="148" t="s">
        <v>227</v>
      </c>
      <c r="AT351" s="148" t="s">
        <v>154</v>
      </c>
      <c r="AU351" s="148" t="s">
        <v>89</v>
      </c>
      <c r="AY351" s="16" t="s">
        <v>151</v>
      </c>
      <c r="BE351" s="149">
        <f>IF(O351="základní",K351,0)</f>
        <v>0</v>
      </c>
      <c r="BF351" s="149">
        <f>IF(O351="snížená",K351,0)</f>
        <v>0</v>
      </c>
      <c r="BG351" s="149">
        <f>IF(O351="zákl. přenesená",K351,0)</f>
        <v>0</v>
      </c>
      <c r="BH351" s="149">
        <f>IF(O351="sníž. přenesená",K351,0)</f>
        <v>0</v>
      </c>
      <c r="BI351" s="149">
        <f>IF(O351="nulová",K351,0)</f>
        <v>0</v>
      </c>
      <c r="BJ351" s="16" t="s">
        <v>87</v>
      </c>
      <c r="BK351" s="149">
        <f>ROUND(P351*H351,2)</f>
        <v>0</v>
      </c>
      <c r="BL351" s="16" t="s">
        <v>227</v>
      </c>
      <c r="BM351" s="148" t="s">
        <v>443</v>
      </c>
    </row>
    <row r="352" spans="2:65" s="12" customFormat="1">
      <c r="B352" s="150"/>
      <c r="D352" s="151" t="s">
        <v>160</v>
      </c>
      <c r="E352" s="152" t="s">
        <v>1</v>
      </c>
      <c r="F352" s="153" t="s">
        <v>434</v>
      </c>
      <c r="H352" s="154">
        <v>62.701000000000001</v>
      </c>
      <c r="I352" s="155"/>
      <c r="J352" s="155"/>
      <c r="M352" s="150"/>
      <c r="N352" s="156"/>
      <c r="X352" s="157"/>
      <c r="AT352" s="152" t="s">
        <v>160</v>
      </c>
      <c r="AU352" s="152" t="s">
        <v>89</v>
      </c>
      <c r="AV352" s="12" t="s">
        <v>89</v>
      </c>
      <c r="AW352" s="12" t="s">
        <v>5</v>
      </c>
      <c r="AX352" s="12" t="s">
        <v>79</v>
      </c>
      <c r="AY352" s="152" t="s">
        <v>151</v>
      </c>
    </row>
    <row r="353" spans="2:65" s="13" customFormat="1">
      <c r="B353" s="158"/>
      <c r="D353" s="151" t="s">
        <v>160</v>
      </c>
      <c r="E353" s="159" t="s">
        <v>1</v>
      </c>
      <c r="F353" s="160" t="s">
        <v>162</v>
      </c>
      <c r="H353" s="161">
        <v>62.701000000000001</v>
      </c>
      <c r="I353" s="162"/>
      <c r="J353" s="162"/>
      <c r="M353" s="158"/>
      <c r="N353" s="163"/>
      <c r="X353" s="164"/>
      <c r="AT353" s="159" t="s">
        <v>160</v>
      </c>
      <c r="AU353" s="159" t="s">
        <v>89</v>
      </c>
      <c r="AV353" s="13" t="s">
        <v>158</v>
      </c>
      <c r="AW353" s="13" t="s">
        <v>5</v>
      </c>
      <c r="AX353" s="13" t="s">
        <v>87</v>
      </c>
      <c r="AY353" s="159" t="s">
        <v>151</v>
      </c>
    </row>
    <row r="354" spans="2:65" s="1" customFormat="1" ht="24">
      <c r="B354" s="31"/>
      <c r="C354" s="136" t="s">
        <v>444</v>
      </c>
      <c r="D354" s="136" t="s">
        <v>154</v>
      </c>
      <c r="E354" s="137" t="s">
        <v>445</v>
      </c>
      <c r="F354" s="138" t="s">
        <v>446</v>
      </c>
      <c r="G354" s="139" t="s">
        <v>97</v>
      </c>
      <c r="H354" s="140">
        <v>62.701000000000001</v>
      </c>
      <c r="I354" s="141"/>
      <c r="J354" s="141"/>
      <c r="K354" s="142">
        <f>ROUND(P354*H354,2)</f>
        <v>0</v>
      </c>
      <c r="L354" s="138" t="s">
        <v>157</v>
      </c>
      <c r="M354" s="31"/>
      <c r="N354" s="143" t="s">
        <v>1</v>
      </c>
      <c r="O354" s="144" t="s">
        <v>42</v>
      </c>
      <c r="P354" s="145">
        <f>I354+J354</f>
        <v>0</v>
      </c>
      <c r="Q354" s="145">
        <f>ROUND(I354*H354,2)</f>
        <v>0</v>
      </c>
      <c r="R354" s="145">
        <f>ROUND(J354*H354,2)</f>
        <v>0</v>
      </c>
      <c r="T354" s="146">
        <f>S354*H354</f>
        <v>0</v>
      </c>
      <c r="U354" s="146">
        <v>0</v>
      </c>
      <c r="V354" s="146">
        <f>U354*H354</f>
        <v>0</v>
      </c>
      <c r="W354" s="146">
        <v>1.12E-2</v>
      </c>
      <c r="X354" s="147">
        <f>W354*H354</f>
        <v>0.70225119999999996</v>
      </c>
      <c r="AR354" s="148" t="s">
        <v>227</v>
      </c>
      <c r="AT354" s="148" t="s">
        <v>154</v>
      </c>
      <c r="AU354" s="148" t="s">
        <v>89</v>
      </c>
      <c r="AY354" s="16" t="s">
        <v>151</v>
      </c>
      <c r="BE354" s="149">
        <f>IF(O354="základní",K354,0)</f>
        <v>0</v>
      </c>
      <c r="BF354" s="149">
        <f>IF(O354="snížená",K354,0)</f>
        <v>0</v>
      </c>
      <c r="BG354" s="149">
        <f>IF(O354="zákl. přenesená",K354,0)</f>
        <v>0</v>
      </c>
      <c r="BH354" s="149">
        <f>IF(O354="sníž. přenesená",K354,0)</f>
        <v>0</v>
      </c>
      <c r="BI354" s="149">
        <f>IF(O354="nulová",K354,0)</f>
        <v>0</v>
      </c>
      <c r="BJ354" s="16" t="s">
        <v>87</v>
      </c>
      <c r="BK354" s="149">
        <f>ROUND(P354*H354,2)</f>
        <v>0</v>
      </c>
      <c r="BL354" s="16" t="s">
        <v>227</v>
      </c>
      <c r="BM354" s="148" t="s">
        <v>447</v>
      </c>
    </row>
    <row r="355" spans="2:65" s="14" customFormat="1" ht="33.75">
      <c r="B355" s="165"/>
      <c r="D355" s="151" t="s">
        <v>160</v>
      </c>
      <c r="E355" s="166" t="s">
        <v>1</v>
      </c>
      <c r="F355" s="167" t="s">
        <v>433</v>
      </c>
      <c r="H355" s="166" t="s">
        <v>1</v>
      </c>
      <c r="I355" s="168"/>
      <c r="J355" s="168"/>
      <c r="M355" s="165"/>
      <c r="N355" s="169"/>
      <c r="X355" s="170"/>
      <c r="AT355" s="166" t="s">
        <v>160</v>
      </c>
      <c r="AU355" s="166" t="s">
        <v>89</v>
      </c>
      <c r="AV355" s="14" t="s">
        <v>87</v>
      </c>
      <c r="AW355" s="14" t="s">
        <v>5</v>
      </c>
      <c r="AX355" s="14" t="s">
        <v>79</v>
      </c>
      <c r="AY355" s="166" t="s">
        <v>151</v>
      </c>
    </row>
    <row r="356" spans="2:65" s="12" customFormat="1">
      <c r="B356" s="150"/>
      <c r="D356" s="151" t="s">
        <v>160</v>
      </c>
      <c r="E356" s="152" t="s">
        <v>1</v>
      </c>
      <c r="F356" s="153" t="s">
        <v>434</v>
      </c>
      <c r="H356" s="154">
        <v>62.701000000000001</v>
      </c>
      <c r="I356" s="155"/>
      <c r="J356" s="155"/>
      <c r="M356" s="150"/>
      <c r="N356" s="156"/>
      <c r="X356" s="157"/>
      <c r="AT356" s="152" t="s">
        <v>160</v>
      </c>
      <c r="AU356" s="152" t="s">
        <v>89</v>
      </c>
      <c r="AV356" s="12" t="s">
        <v>89</v>
      </c>
      <c r="AW356" s="12" t="s">
        <v>5</v>
      </c>
      <c r="AX356" s="12" t="s">
        <v>79</v>
      </c>
      <c r="AY356" s="152" t="s">
        <v>151</v>
      </c>
    </row>
    <row r="357" spans="2:65" s="13" customFormat="1">
      <c r="B357" s="158"/>
      <c r="D357" s="151" t="s">
        <v>160</v>
      </c>
      <c r="E357" s="159" t="s">
        <v>1</v>
      </c>
      <c r="F357" s="160" t="s">
        <v>162</v>
      </c>
      <c r="H357" s="161">
        <v>62.701000000000001</v>
      </c>
      <c r="I357" s="162"/>
      <c r="J357" s="162"/>
      <c r="M357" s="158"/>
      <c r="N357" s="163"/>
      <c r="X357" s="164"/>
      <c r="AT357" s="159" t="s">
        <v>160</v>
      </c>
      <c r="AU357" s="159" t="s">
        <v>89</v>
      </c>
      <c r="AV357" s="13" t="s">
        <v>158</v>
      </c>
      <c r="AW357" s="13" t="s">
        <v>5</v>
      </c>
      <c r="AX357" s="13" t="s">
        <v>87</v>
      </c>
      <c r="AY357" s="159" t="s">
        <v>151</v>
      </c>
    </row>
    <row r="358" spans="2:65" s="1" customFormat="1" ht="24.2" customHeight="1">
      <c r="B358" s="31"/>
      <c r="C358" s="136" t="s">
        <v>448</v>
      </c>
      <c r="D358" s="136" t="s">
        <v>154</v>
      </c>
      <c r="E358" s="137" t="s">
        <v>449</v>
      </c>
      <c r="F358" s="138" t="s">
        <v>450</v>
      </c>
      <c r="G358" s="139" t="s">
        <v>292</v>
      </c>
      <c r="H358" s="140"/>
      <c r="I358" s="141"/>
      <c r="J358" s="141"/>
      <c r="K358" s="142">
        <f>ROUND(P358*H358,2)</f>
        <v>0</v>
      </c>
      <c r="L358" s="138" t="s">
        <v>157</v>
      </c>
      <c r="M358" s="31"/>
      <c r="N358" s="143" t="s">
        <v>1</v>
      </c>
      <c r="O358" s="144" t="s">
        <v>42</v>
      </c>
      <c r="P358" s="145">
        <f>I358+J358</f>
        <v>0</v>
      </c>
      <c r="Q358" s="145">
        <f>ROUND(I358*H358,2)</f>
        <v>0</v>
      </c>
      <c r="R358" s="145">
        <f>ROUND(J358*H358,2)</f>
        <v>0</v>
      </c>
      <c r="T358" s="146">
        <f>S358*H358</f>
        <v>0</v>
      </c>
      <c r="U358" s="146">
        <v>0</v>
      </c>
      <c r="V358" s="146">
        <f>U358*H358</f>
        <v>0</v>
      </c>
      <c r="W358" s="146">
        <v>0</v>
      </c>
      <c r="X358" s="147">
        <f>W358*H358</f>
        <v>0</v>
      </c>
      <c r="AR358" s="148" t="s">
        <v>227</v>
      </c>
      <c r="AT358" s="148" t="s">
        <v>154</v>
      </c>
      <c r="AU358" s="148" t="s">
        <v>89</v>
      </c>
      <c r="AY358" s="16" t="s">
        <v>151</v>
      </c>
      <c r="BE358" s="149">
        <f>IF(O358="základní",K358,0)</f>
        <v>0</v>
      </c>
      <c r="BF358" s="149">
        <f>IF(O358="snížená",K358,0)</f>
        <v>0</v>
      </c>
      <c r="BG358" s="149">
        <f>IF(O358="zákl. přenesená",K358,0)</f>
        <v>0</v>
      </c>
      <c r="BH358" s="149">
        <f>IF(O358="sníž. přenesená",K358,0)</f>
        <v>0</v>
      </c>
      <c r="BI358" s="149">
        <f>IF(O358="nulová",K358,0)</f>
        <v>0</v>
      </c>
      <c r="BJ358" s="16" t="s">
        <v>87</v>
      </c>
      <c r="BK358" s="149">
        <f>ROUND(P358*H358,2)</f>
        <v>0</v>
      </c>
      <c r="BL358" s="16" t="s">
        <v>227</v>
      </c>
      <c r="BM358" s="148" t="s">
        <v>451</v>
      </c>
    </row>
    <row r="359" spans="2:65" s="11" customFormat="1" ht="22.9" customHeight="1">
      <c r="B359" s="124"/>
      <c r="D359" s="125" t="s">
        <v>78</v>
      </c>
      <c r="E359" s="134" t="s">
        <v>452</v>
      </c>
      <c r="F359" s="134" t="s">
        <v>453</v>
      </c>
      <c r="I359" s="127"/>
      <c r="J359" s="127"/>
      <c r="K359" s="135">
        <f>BK359</f>
        <v>0</v>
      </c>
      <c r="M359" s="124"/>
      <c r="N359" s="128"/>
      <c r="Q359" s="129">
        <f>SUM(Q360:Q420)</f>
        <v>0</v>
      </c>
      <c r="R359" s="129">
        <f>SUM(R360:R420)</f>
        <v>0</v>
      </c>
      <c r="T359" s="130">
        <f>SUM(T360:T420)</f>
        <v>0</v>
      </c>
      <c r="V359" s="130">
        <f>SUM(V360:V420)</f>
        <v>0.47337667999999994</v>
      </c>
      <c r="X359" s="131">
        <f>SUM(X360:X420)</f>
        <v>0.43771890000000002</v>
      </c>
      <c r="AR359" s="125" t="s">
        <v>89</v>
      </c>
      <c r="AT359" s="132" t="s">
        <v>78</v>
      </c>
      <c r="AU359" s="132" t="s">
        <v>87</v>
      </c>
      <c r="AY359" s="125" t="s">
        <v>151</v>
      </c>
      <c r="BK359" s="133">
        <f>SUM(BK360:BK420)</f>
        <v>0</v>
      </c>
    </row>
    <row r="360" spans="2:65" s="1" customFormat="1" ht="24.2" customHeight="1">
      <c r="B360" s="31"/>
      <c r="C360" s="136" t="s">
        <v>454</v>
      </c>
      <c r="D360" s="136" t="s">
        <v>154</v>
      </c>
      <c r="E360" s="137" t="s">
        <v>455</v>
      </c>
      <c r="F360" s="138" t="s">
        <v>456</v>
      </c>
      <c r="G360" s="139" t="s">
        <v>190</v>
      </c>
      <c r="H360" s="140">
        <v>18.942</v>
      </c>
      <c r="I360" s="141"/>
      <c r="J360" s="141"/>
      <c r="K360" s="142">
        <f>ROUND(P360*H360,2)</f>
        <v>0</v>
      </c>
      <c r="L360" s="138" t="s">
        <v>157</v>
      </c>
      <c r="M360" s="31"/>
      <c r="N360" s="143" t="s">
        <v>1</v>
      </c>
      <c r="O360" s="144" t="s">
        <v>42</v>
      </c>
      <c r="P360" s="145">
        <f>I360+J360</f>
        <v>0</v>
      </c>
      <c r="Q360" s="145">
        <f>ROUND(I360*H360,2)</f>
        <v>0</v>
      </c>
      <c r="R360" s="145">
        <f>ROUND(J360*H360,2)</f>
        <v>0</v>
      </c>
      <c r="T360" s="146">
        <f>S360*H360</f>
        <v>0</v>
      </c>
      <c r="U360" s="146">
        <v>0</v>
      </c>
      <c r="V360" s="146">
        <f>U360*H360</f>
        <v>0</v>
      </c>
      <c r="W360" s="146">
        <v>1.6999999999999999E-3</v>
      </c>
      <c r="X360" s="147">
        <f>W360*H360</f>
        <v>3.2201399999999998E-2</v>
      </c>
      <c r="AR360" s="148" t="s">
        <v>227</v>
      </c>
      <c r="AT360" s="148" t="s">
        <v>154</v>
      </c>
      <c r="AU360" s="148" t="s">
        <v>89</v>
      </c>
      <c r="AY360" s="16" t="s">
        <v>151</v>
      </c>
      <c r="BE360" s="149">
        <f>IF(O360="základní",K360,0)</f>
        <v>0</v>
      </c>
      <c r="BF360" s="149">
        <f>IF(O360="snížená",K360,0)</f>
        <v>0</v>
      </c>
      <c r="BG360" s="149">
        <f>IF(O360="zákl. přenesená",K360,0)</f>
        <v>0</v>
      </c>
      <c r="BH360" s="149">
        <f>IF(O360="sníž. přenesená",K360,0)</f>
        <v>0</v>
      </c>
      <c r="BI360" s="149">
        <f>IF(O360="nulová",K360,0)</f>
        <v>0</v>
      </c>
      <c r="BJ360" s="16" t="s">
        <v>87</v>
      </c>
      <c r="BK360" s="149">
        <f>ROUND(P360*H360,2)</f>
        <v>0</v>
      </c>
      <c r="BL360" s="16" t="s">
        <v>227</v>
      </c>
      <c r="BM360" s="148" t="s">
        <v>457</v>
      </c>
    </row>
    <row r="361" spans="2:65" s="12" customFormat="1">
      <c r="B361" s="150"/>
      <c r="D361" s="151" t="s">
        <v>160</v>
      </c>
      <c r="E361" s="152" t="s">
        <v>1</v>
      </c>
      <c r="F361" s="153" t="s">
        <v>458</v>
      </c>
      <c r="H361" s="154">
        <v>18.942</v>
      </c>
      <c r="I361" s="155"/>
      <c r="J361" s="155"/>
      <c r="M361" s="150"/>
      <c r="N361" s="156"/>
      <c r="X361" s="157"/>
      <c r="AT361" s="152" t="s">
        <v>160</v>
      </c>
      <c r="AU361" s="152" t="s">
        <v>89</v>
      </c>
      <c r="AV361" s="12" t="s">
        <v>89</v>
      </c>
      <c r="AW361" s="12" t="s">
        <v>5</v>
      </c>
      <c r="AX361" s="12" t="s">
        <v>79</v>
      </c>
      <c r="AY361" s="152" t="s">
        <v>151</v>
      </c>
    </row>
    <row r="362" spans="2:65" s="13" customFormat="1">
      <c r="B362" s="158"/>
      <c r="D362" s="151" t="s">
        <v>160</v>
      </c>
      <c r="E362" s="159" t="s">
        <v>1</v>
      </c>
      <c r="F362" s="160" t="s">
        <v>162</v>
      </c>
      <c r="H362" s="161">
        <v>18.942</v>
      </c>
      <c r="I362" s="162"/>
      <c r="J362" s="162"/>
      <c r="M362" s="158"/>
      <c r="N362" s="163"/>
      <c r="X362" s="164"/>
      <c r="AT362" s="159" t="s">
        <v>160</v>
      </c>
      <c r="AU362" s="159" t="s">
        <v>89</v>
      </c>
      <c r="AV362" s="13" t="s">
        <v>158</v>
      </c>
      <c r="AW362" s="13" t="s">
        <v>5</v>
      </c>
      <c r="AX362" s="13" t="s">
        <v>87</v>
      </c>
      <c r="AY362" s="159" t="s">
        <v>151</v>
      </c>
    </row>
    <row r="363" spans="2:65" s="1" customFormat="1" ht="24">
      <c r="B363" s="31"/>
      <c r="C363" s="136" t="s">
        <v>459</v>
      </c>
      <c r="D363" s="136" t="s">
        <v>154</v>
      </c>
      <c r="E363" s="137" t="s">
        <v>460</v>
      </c>
      <c r="F363" s="138" t="s">
        <v>461</v>
      </c>
      <c r="G363" s="139" t="s">
        <v>190</v>
      </c>
      <c r="H363" s="140">
        <v>75.75</v>
      </c>
      <c r="I363" s="141"/>
      <c r="J363" s="141"/>
      <c r="K363" s="142">
        <f>ROUND(P363*H363,2)</f>
        <v>0</v>
      </c>
      <c r="L363" s="138" t="s">
        <v>157</v>
      </c>
      <c r="M363" s="31"/>
      <c r="N363" s="143" t="s">
        <v>1</v>
      </c>
      <c r="O363" s="144" t="s">
        <v>42</v>
      </c>
      <c r="P363" s="145">
        <f>I363+J363</f>
        <v>0</v>
      </c>
      <c r="Q363" s="145">
        <f>ROUND(I363*H363,2)</f>
        <v>0</v>
      </c>
      <c r="R363" s="145">
        <f>ROUND(J363*H363,2)</f>
        <v>0</v>
      </c>
      <c r="T363" s="146">
        <f>S363*H363</f>
        <v>0</v>
      </c>
      <c r="U363" s="146">
        <v>0</v>
      </c>
      <c r="V363" s="146">
        <f>U363*H363</f>
        <v>0</v>
      </c>
      <c r="W363" s="146">
        <v>1.7700000000000001E-3</v>
      </c>
      <c r="X363" s="147">
        <f>W363*H363</f>
        <v>0.13407750000000002</v>
      </c>
      <c r="AR363" s="148" t="s">
        <v>227</v>
      </c>
      <c r="AT363" s="148" t="s">
        <v>154</v>
      </c>
      <c r="AU363" s="148" t="s">
        <v>89</v>
      </c>
      <c r="AY363" s="16" t="s">
        <v>151</v>
      </c>
      <c r="BE363" s="149">
        <f>IF(O363="základní",K363,0)</f>
        <v>0</v>
      </c>
      <c r="BF363" s="149">
        <f>IF(O363="snížená",K363,0)</f>
        <v>0</v>
      </c>
      <c r="BG363" s="149">
        <f>IF(O363="zákl. přenesená",K363,0)</f>
        <v>0</v>
      </c>
      <c r="BH363" s="149">
        <f>IF(O363="sníž. přenesená",K363,0)</f>
        <v>0</v>
      </c>
      <c r="BI363" s="149">
        <f>IF(O363="nulová",K363,0)</f>
        <v>0</v>
      </c>
      <c r="BJ363" s="16" t="s">
        <v>87</v>
      </c>
      <c r="BK363" s="149">
        <f>ROUND(P363*H363,2)</f>
        <v>0</v>
      </c>
      <c r="BL363" s="16" t="s">
        <v>227</v>
      </c>
      <c r="BM363" s="148" t="s">
        <v>462</v>
      </c>
    </row>
    <row r="364" spans="2:65" s="12" customFormat="1">
      <c r="B364" s="150"/>
      <c r="D364" s="151" t="s">
        <v>160</v>
      </c>
      <c r="E364" s="152" t="s">
        <v>1</v>
      </c>
      <c r="F364" s="153" t="s">
        <v>223</v>
      </c>
      <c r="H364" s="154">
        <v>75.75</v>
      </c>
      <c r="I364" s="155"/>
      <c r="J364" s="155"/>
      <c r="M364" s="150"/>
      <c r="N364" s="156"/>
      <c r="X364" s="157"/>
      <c r="AT364" s="152" t="s">
        <v>160</v>
      </c>
      <c r="AU364" s="152" t="s">
        <v>89</v>
      </c>
      <c r="AV364" s="12" t="s">
        <v>89</v>
      </c>
      <c r="AW364" s="12" t="s">
        <v>5</v>
      </c>
      <c r="AX364" s="12" t="s">
        <v>79</v>
      </c>
      <c r="AY364" s="152" t="s">
        <v>151</v>
      </c>
    </row>
    <row r="365" spans="2:65" s="13" customFormat="1">
      <c r="B365" s="158"/>
      <c r="D365" s="151" t="s">
        <v>160</v>
      </c>
      <c r="E365" s="159" t="s">
        <v>1</v>
      </c>
      <c r="F365" s="160" t="s">
        <v>162</v>
      </c>
      <c r="H365" s="161">
        <v>75.75</v>
      </c>
      <c r="I365" s="162"/>
      <c r="J365" s="162"/>
      <c r="M365" s="158"/>
      <c r="N365" s="163"/>
      <c r="X365" s="164"/>
      <c r="AT365" s="159" t="s">
        <v>160</v>
      </c>
      <c r="AU365" s="159" t="s">
        <v>89</v>
      </c>
      <c r="AV365" s="13" t="s">
        <v>158</v>
      </c>
      <c r="AW365" s="13" t="s">
        <v>5</v>
      </c>
      <c r="AX365" s="13" t="s">
        <v>87</v>
      </c>
      <c r="AY365" s="159" t="s">
        <v>151</v>
      </c>
    </row>
    <row r="366" spans="2:65" s="1" customFormat="1" ht="24.2" customHeight="1">
      <c r="B366" s="31"/>
      <c r="C366" s="136" t="s">
        <v>463</v>
      </c>
      <c r="D366" s="136" t="s">
        <v>154</v>
      </c>
      <c r="E366" s="137" t="s">
        <v>464</v>
      </c>
      <c r="F366" s="138" t="s">
        <v>465</v>
      </c>
      <c r="G366" s="139" t="s">
        <v>264</v>
      </c>
      <c r="H366" s="140">
        <v>1</v>
      </c>
      <c r="I366" s="141"/>
      <c r="J366" s="141"/>
      <c r="K366" s="142">
        <f>ROUND(P366*H366,2)</f>
        <v>0</v>
      </c>
      <c r="L366" s="138" t="s">
        <v>157</v>
      </c>
      <c r="M366" s="31"/>
      <c r="N366" s="143" t="s">
        <v>1</v>
      </c>
      <c r="O366" s="144" t="s">
        <v>42</v>
      </c>
      <c r="P366" s="145">
        <f>I366+J366</f>
        <v>0</v>
      </c>
      <c r="Q366" s="145">
        <f>ROUND(I366*H366,2)</f>
        <v>0</v>
      </c>
      <c r="R366" s="145">
        <f>ROUND(J366*H366,2)</f>
        <v>0</v>
      </c>
      <c r="T366" s="146">
        <f>S366*H366</f>
        <v>0</v>
      </c>
      <c r="U366" s="146">
        <v>0</v>
      </c>
      <c r="V366" s="146">
        <f>U366*H366</f>
        <v>0</v>
      </c>
      <c r="W366" s="146">
        <v>1.4999999999999999E-2</v>
      </c>
      <c r="X366" s="147">
        <f>W366*H366</f>
        <v>1.4999999999999999E-2</v>
      </c>
      <c r="AR366" s="148" t="s">
        <v>227</v>
      </c>
      <c r="AT366" s="148" t="s">
        <v>154</v>
      </c>
      <c r="AU366" s="148" t="s">
        <v>89</v>
      </c>
      <c r="AY366" s="16" t="s">
        <v>151</v>
      </c>
      <c r="BE366" s="149">
        <f>IF(O366="základní",K366,0)</f>
        <v>0</v>
      </c>
      <c r="BF366" s="149">
        <f>IF(O366="snížená",K366,0)</f>
        <v>0</v>
      </c>
      <c r="BG366" s="149">
        <f>IF(O366="zákl. přenesená",K366,0)</f>
        <v>0</v>
      </c>
      <c r="BH366" s="149">
        <f>IF(O366="sníž. přenesená",K366,0)</f>
        <v>0</v>
      </c>
      <c r="BI366" s="149">
        <f>IF(O366="nulová",K366,0)</f>
        <v>0</v>
      </c>
      <c r="BJ366" s="16" t="s">
        <v>87</v>
      </c>
      <c r="BK366" s="149">
        <f>ROUND(P366*H366,2)</f>
        <v>0</v>
      </c>
      <c r="BL366" s="16" t="s">
        <v>227</v>
      </c>
      <c r="BM366" s="148" t="s">
        <v>466</v>
      </c>
    </row>
    <row r="367" spans="2:65" s="1" customFormat="1" ht="24.2" customHeight="1">
      <c r="B367" s="31"/>
      <c r="C367" s="136" t="s">
        <v>467</v>
      </c>
      <c r="D367" s="136" t="s">
        <v>154</v>
      </c>
      <c r="E367" s="137" t="s">
        <v>468</v>
      </c>
      <c r="F367" s="138" t="s">
        <v>469</v>
      </c>
      <c r="G367" s="139" t="s">
        <v>190</v>
      </c>
      <c r="H367" s="140">
        <v>75.900000000000006</v>
      </c>
      <c r="I367" s="141"/>
      <c r="J367" s="141"/>
      <c r="K367" s="142">
        <f>ROUND(P367*H367,2)</f>
        <v>0</v>
      </c>
      <c r="L367" s="138" t="s">
        <v>157</v>
      </c>
      <c r="M367" s="31"/>
      <c r="N367" s="143" t="s">
        <v>1</v>
      </c>
      <c r="O367" s="144" t="s">
        <v>42</v>
      </c>
      <c r="P367" s="145">
        <f>I367+J367</f>
        <v>0</v>
      </c>
      <c r="Q367" s="145">
        <f>ROUND(I367*H367,2)</f>
        <v>0</v>
      </c>
      <c r="R367" s="145">
        <f>ROUND(J367*H367,2)</f>
        <v>0</v>
      </c>
      <c r="T367" s="146">
        <f>S367*H367</f>
        <v>0</v>
      </c>
      <c r="U367" s="146">
        <v>0</v>
      </c>
      <c r="V367" s="146">
        <f>U367*H367</f>
        <v>0</v>
      </c>
      <c r="W367" s="146">
        <v>2.5999999999999999E-3</v>
      </c>
      <c r="X367" s="147">
        <f>W367*H367</f>
        <v>0.19734000000000002</v>
      </c>
      <c r="AR367" s="148" t="s">
        <v>227</v>
      </c>
      <c r="AT367" s="148" t="s">
        <v>154</v>
      </c>
      <c r="AU367" s="148" t="s">
        <v>89</v>
      </c>
      <c r="AY367" s="16" t="s">
        <v>151</v>
      </c>
      <c r="BE367" s="149">
        <f>IF(O367="základní",K367,0)</f>
        <v>0</v>
      </c>
      <c r="BF367" s="149">
        <f>IF(O367="snížená",K367,0)</f>
        <v>0</v>
      </c>
      <c r="BG367" s="149">
        <f>IF(O367="zákl. přenesená",K367,0)</f>
        <v>0</v>
      </c>
      <c r="BH367" s="149">
        <f>IF(O367="sníž. přenesená",K367,0)</f>
        <v>0</v>
      </c>
      <c r="BI367" s="149">
        <f>IF(O367="nulová",K367,0)</f>
        <v>0</v>
      </c>
      <c r="BJ367" s="16" t="s">
        <v>87</v>
      </c>
      <c r="BK367" s="149">
        <f>ROUND(P367*H367,2)</f>
        <v>0</v>
      </c>
      <c r="BL367" s="16" t="s">
        <v>227</v>
      </c>
      <c r="BM367" s="148" t="s">
        <v>470</v>
      </c>
    </row>
    <row r="368" spans="2:65" s="12" customFormat="1">
      <c r="B368" s="150"/>
      <c r="D368" s="151" t="s">
        <v>160</v>
      </c>
      <c r="E368" s="152" t="s">
        <v>1</v>
      </c>
      <c r="F368" s="153" t="s">
        <v>471</v>
      </c>
      <c r="H368" s="154">
        <v>75.900000000000006</v>
      </c>
      <c r="I368" s="155"/>
      <c r="J368" s="155"/>
      <c r="M368" s="150"/>
      <c r="N368" s="156"/>
      <c r="X368" s="157"/>
      <c r="AT368" s="152" t="s">
        <v>160</v>
      </c>
      <c r="AU368" s="152" t="s">
        <v>89</v>
      </c>
      <c r="AV368" s="12" t="s">
        <v>89</v>
      </c>
      <c r="AW368" s="12" t="s">
        <v>5</v>
      </c>
      <c r="AX368" s="12" t="s">
        <v>79</v>
      </c>
      <c r="AY368" s="152" t="s">
        <v>151</v>
      </c>
    </row>
    <row r="369" spans="2:65" s="13" customFormat="1">
      <c r="B369" s="158"/>
      <c r="D369" s="151" t="s">
        <v>160</v>
      </c>
      <c r="E369" s="159" t="s">
        <v>1</v>
      </c>
      <c r="F369" s="160" t="s">
        <v>162</v>
      </c>
      <c r="H369" s="161">
        <v>75.900000000000006</v>
      </c>
      <c r="I369" s="162"/>
      <c r="J369" s="162"/>
      <c r="M369" s="158"/>
      <c r="N369" s="163"/>
      <c r="X369" s="164"/>
      <c r="AT369" s="159" t="s">
        <v>160</v>
      </c>
      <c r="AU369" s="159" t="s">
        <v>89</v>
      </c>
      <c r="AV369" s="13" t="s">
        <v>158</v>
      </c>
      <c r="AW369" s="13" t="s">
        <v>5</v>
      </c>
      <c r="AX369" s="13" t="s">
        <v>87</v>
      </c>
      <c r="AY369" s="159" t="s">
        <v>151</v>
      </c>
    </row>
    <row r="370" spans="2:65" s="1" customFormat="1" ht="24.2" customHeight="1">
      <c r="B370" s="31"/>
      <c r="C370" s="136" t="s">
        <v>472</v>
      </c>
      <c r="D370" s="136" t="s">
        <v>154</v>
      </c>
      <c r="E370" s="137" t="s">
        <v>473</v>
      </c>
      <c r="F370" s="138" t="s">
        <v>474</v>
      </c>
      <c r="G370" s="139" t="s">
        <v>190</v>
      </c>
      <c r="H370" s="140">
        <v>15</v>
      </c>
      <c r="I370" s="141"/>
      <c r="J370" s="141"/>
      <c r="K370" s="142">
        <f>ROUND(P370*H370,2)</f>
        <v>0</v>
      </c>
      <c r="L370" s="138" t="s">
        <v>157</v>
      </c>
      <c r="M370" s="31"/>
      <c r="N370" s="143" t="s">
        <v>1</v>
      </c>
      <c r="O370" s="144" t="s">
        <v>42</v>
      </c>
      <c r="P370" s="145">
        <f>I370+J370</f>
        <v>0</v>
      </c>
      <c r="Q370" s="145">
        <f>ROUND(I370*H370,2)</f>
        <v>0</v>
      </c>
      <c r="R370" s="145">
        <f>ROUND(J370*H370,2)</f>
        <v>0</v>
      </c>
      <c r="T370" s="146">
        <f>S370*H370</f>
        <v>0</v>
      </c>
      <c r="U370" s="146">
        <v>0</v>
      </c>
      <c r="V370" s="146">
        <f>U370*H370</f>
        <v>0</v>
      </c>
      <c r="W370" s="146">
        <v>3.9399999999999999E-3</v>
      </c>
      <c r="X370" s="147">
        <f>W370*H370</f>
        <v>5.91E-2</v>
      </c>
      <c r="AR370" s="148" t="s">
        <v>227</v>
      </c>
      <c r="AT370" s="148" t="s">
        <v>154</v>
      </c>
      <c r="AU370" s="148" t="s">
        <v>89</v>
      </c>
      <c r="AY370" s="16" t="s">
        <v>151</v>
      </c>
      <c r="BE370" s="149">
        <f>IF(O370="základní",K370,0)</f>
        <v>0</v>
      </c>
      <c r="BF370" s="149">
        <f>IF(O370="snížená",K370,0)</f>
        <v>0</v>
      </c>
      <c r="BG370" s="149">
        <f>IF(O370="zákl. přenesená",K370,0)</f>
        <v>0</v>
      </c>
      <c r="BH370" s="149">
        <f>IF(O370="sníž. přenesená",K370,0)</f>
        <v>0</v>
      </c>
      <c r="BI370" s="149">
        <f>IF(O370="nulová",K370,0)</f>
        <v>0</v>
      </c>
      <c r="BJ370" s="16" t="s">
        <v>87</v>
      </c>
      <c r="BK370" s="149">
        <f>ROUND(P370*H370,2)</f>
        <v>0</v>
      </c>
      <c r="BL370" s="16" t="s">
        <v>227</v>
      </c>
      <c r="BM370" s="148" t="s">
        <v>475</v>
      </c>
    </row>
    <row r="371" spans="2:65" s="12" customFormat="1">
      <c r="B371" s="150"/>
      <c r="D371" s="151" t="s">
        <v>160</v>
      </c>
      <c r="E371" s="152" t="s">
        <v>1</v>
      </c>
      <c r="F371" s="153" t="s">
        <v>476</v>
      </c>
      <c r="H371" s="154">
        <v>15</v>
      </c>
      <c r="I371" s="155"/>
      <c r="J371" s="155"/>
      <c r="M371" s="150"/>
      <c r="N371" s="156"/>
      <c r="X371" s="157"/>
      <c r="AT371" s="152" t="s">
        <v>160</v>
      </c>
      <c r="AU371" s="152" t="s">
        <v>89</v>
      </c>
      <c r="AV371" s="12" t="s">
        <v>89</v>
      </c>
      <c r="AW371" s="12" t="s">
        <v>5</v>
      </c>
      <c r="AX371" s="12" t="s">
        <v>79</v>
      </c>
      <c r="AY371" s="152" t="s">
        <v>151</v>
      </c>
    </row>
    <row r="372" spans="2:65" s="13" customFormat="1">
      <c r="B372" s="158"/>
      <c r="D372" s="151" t="s">
        <v>160</v>
      </c>
      <c r="E372" s="159" t="s">
        <v>1</v>
      </c>
      <c r="F372" s="160" t="s">
        <v>162</v>
      </c>
      <c r="H372" s="161">
        <v>15</v>
      </c>
      <c r="I372" s="162"/>
      <c r="J372" s="162"/>
      <c r="M372" s="158"/>
      <c r="N372" s="163"/>
      <c r="X372" s="164"/>
      <c r="AT372" s="159" t="s">
        <v>160</v>
      </c>
      <c r="AU372" s="159" t="s">
        <v>89</v>
      </c>
      <c r="AV372" s="13" t="s">
        <v>158</v>
      </c>
      <c r="AW372" s="13" t="s">
        <v>5</v>
      </c>
      <c r="AX372" s="13" t="s">
        <v>87</v>
      </c>
      <c r="AY372" s="159" t="s">
        <v>151</v>
      </c>
    </row>
    <row r="373" spans="2:65" s="1" customFormat="1" ht="24.2" customHeight="1">
      <c r="B373" s="31"/>
      <c r="C373" s="136" t="s">
        <v>477</v>
      </c>
      <c r="D373" s="136" t="s">
        <v>154</v>
      </c>
      <c r="E373" s="137" t="s">
        <v>478</v>
      </c>
      <c r="F373" s="138" t="s">
        <v>479</v>
      </c>
      <c r="G373" s="139" t="s">
        <v>190</v>
      </c>
      <c r="H373" s="140">
        <v>48.2</v>
      </c>
      <c r="I373" s="141"/>
      <c r="J373" s="141"/>
      <c r="K373" s="142">
        <f>ROUND(P373*H373,2)</f>
        <v>0</v>
      </c>
      <c r="L373" s="138" t="s">
        <v>1</v>
      </c>
      <c r="M373" s="31"/>
      <c r="N373" s="143" t="s">
        <v>1</v>
      </c>
      <c r="O373" s="144" t="s">
        <v>42</v>
      </c>
      <c r="P373" s="145">
        <f>I373+J373</f>
        <v>0</v>
      </c>
      <c r="Q373" s="145">
        <f>ROUND(I373*H373,2)</f>
        <v>0</v>
      </c>
      <c r="R373" s="145">
        <f>ROUND(J373*H373,2)</f>
        <v>0</v>
      </c>
      <c r="T373" s="146">
        <f>S373*H373</f>
        <v>0</v>
      </c>
      <c r="U373" s="146">
        <v>7.2999999999999996E-4</v>
      </c>
      <c r="V373" s="146">
        <f>U373*H373</f>
        <v>3.5186000000000002E-2</v>
      </c>
      <c r="W373" s="146">
        <v>0</v>
      </c>
      <c r="X373" s="147">
        <f>W373*H373</f>
        <v>0</v>
      </c>
      <c r="AR373" s="148" t="s">
        <v>227</v>
      </c>
      <c r="AT373" s="148" t="s">
        <v>154</v>
      </c>
      <c r="AU373" s="148" t="s">
        <v>89</v>
      </c>
      <c r="AY373" s="16" t="s">
        <v>151</v>
      </c>
      <c r="BE373" s="149">
        <f>IF(O373="základní",K373,0)</f>
        <v>0</v>
      </c>
      <c r="BF373" s="149">
        <f>IF(O373="snížená",K373,0)</f>
        <v>0</v>
      </c>
      <c r="BG373" s="149">
        <f>IF(O373="zákl. přenesená",K373,0)</f>
        <v>0</v>
      </c>
      <c r="BH373" s="149">
        <f>IF(O373="sníž. přenesená",K373,0)</f>
        <v>0</v>
      </c>
      <c r="BI373" s="149">
        <f>IF(O373="nulová",K373,0)</f>
        <v>0</v>
      </c>
      <c r="BJ373" s="16" t="s">
        <v>87</v>
      </c>
      <c r="BK373" s="149">
        <f>ROUND(P373*H373,2)</f>
        <v>0</v>
      </c>
      <c r="BL373" s="16" t="s">
        <v>227</v>
      </c>
      <c r="BM373" s="148" t="s">
        <v>480</v>
      </c>
    </row>
    <row r="374" spans="2:65" s="14" customFormat="1">
      <c r="B374" s="165"/>
      <c r="D374" s="151" t="s">
        <v>160</v>
      </c>
      <c r="E374" s="166" t="s">
        <v>1</v>
      </c>
      <c r="F374" s="167" t="s">
        <v>481</v>
      </c>
      <c r="H374" s="166" t="s">
        <v>1</v>
      </c>
      <c r="I374" s="168"/>
      <c r="J374" s="168"/>
      <c r="M374" s="165"/>
      <c r="N374" s="169"/>
      <c r="X374" s="170"/>
      <c r="AT374" s="166" t="s">
        <v>160</v>
      </c>
      <c r="AU374" s="166" t="s">
        <v>89</v>
      </c>
      <c r="AV374" s="14" t="s">
        <v>87</v>
      </c>
      <c r="AW374" s="14" t="s">
        <v>5</v>
      </c>
      <c r="AX374" s="14" t="s">
        <v>79</v>
      </c>
      <c r="AY374" s="166" t="s">
        <v>151</v>
      </c>
    </row>
    <row r="375" spans="2:65" s="14" customFormat="1">
      <c r="B375" s="165"/>
      <c r="D375" s="151" t="s">
        <v>160</v>
      </c>
      <c r="E375" s="166" t="s">
        <v>1</v>
      </c>
      <c r="F375" s="167" t="s">
        <v>222</v>
      </c>
      <c r="H375" s="166" t="s">
        <v>1</v>
      </c>
      <c r="I375" s="168"/>
      <c r="J375" s="168"/>
      <c r="M375" s="165"/>
      <c r="N375" s="169"/>
      <c r="X375" s="170"/>
      <c r="AT375" s="166" t="s">
        <v>160</v>
      </c>
      <c r="AU375" s="166" t="s">
        <v>89</v>
      </c>
      <c r="AV375" s="14" t="s">
        <v>87</v>
      </c>
      <c r="AW375" s="14" t="s">
        <v>5</v>
      </c>
      <c r="AX375" s="14" t="s">
        <v>79</v>
      </c>
      <c r="AY375" s="166" t="s">
        <v>151</v>
      </c>
    </row>
    <row r="376" spans="2:65" s="12" customFormat="1">
      <c r="B376" s="150"/>
      <c r="D376" s="151" t="s">
        <v>160</v>
      </c>
      <c r="E376" s="152" t="s">
        <v>1</v>
      </c>
      <c r="F376" s="153" t="s">
        <v>321</v>
      </c>
      <c r="H376" s="154">
        <v>48.2</v>
      </c>
      <c r="I376" s="155"/>
      <c r="J376" s="155"/>
      <c r="M376" s="150"/>
      <c r="N376" s="156"/>
      <c r="X376" s="157"/>
      <c r="AT376" s="152" t="s">
        <v>160</v>
      </c>
      <c r="AU376" s="152" t="s">
        <v>89</v>
      </c>
      <c r="AV376" s="12" t="s">
        <v>89</v>
      </c>
      <c r="AW376" s="12" t="s">
        <v>5</v>
      </c>
      <c r="AX376" s="12" t="s">
        <v>79</v>
      </c>
      <c r="AY376" s="152" t="s">
        <v>151</v>
      </c>
    </row>
    <row r="377" spans="2:65" s="13" customFormat="1">
      <c r="B377" s="158"/>
      <c r="D377" s="151" t="s">
        <v>160</v>
      </c>
      <c r="E377" s="159" t="s">
        <v>1</v>
      </c>
      <c r="F377" s="160" t="s">
        <v>162</v>
      </c>
      <c r="H377" s="161">
        <v>48.2</v>
      </c>
      <c r="I377" s="162"/>
      <c r="J377" s="162"/>
      <c r="M377" s="158"/>
      <c r="N377" s="163"/>
      <c r="X377" s="164"/>
      <c r="AT377" s="159" t="s">
        <v>160</v>
      </c>
      <c r="AU377" s="159" t="s">
        <v>89</v>
      </c>
      <c r="AV377" s="13" t="s">
        <v>158</v>
      </c>
      <c r="AW377" s="13" t="s">
        <v>5</v>
      </c>
      <c r="AX377" s="13" t="s">
        <v>87</v>
      </c>
      <c r="AY377" s="159" t="s">
        <v>151</v>
      </c>
    </row>
    <row r="378" spans="2:65" s="1" customFormat="1" ht="16.5" customHeight="1">
      <c r="B378" s="31"/>
      <c r="C378" s="136" t="s">
        <v>482</v>
      </c>
      <c r="D378" s="136" t="s">
        <v>154</v>
      </c>
      <c r="E378" s="137" t="s">
        <v>483</v>
      </c>
      <c r="F378" s="138" t="s">
        <v>484</v>
      </c>
      <c r="G378" s="139" t="s">
        <v>190</v>
      </c>
      <c r="H378" s="140">
        <v>24.1</v>
      </c>
      <c r="I378" s="141"/>
      <c r="J378" s="141"/>
      <c r="K378" s="142">
        <f>ROUND(P378*H378,2)</f>
        <v>0</v>
      </c>
      <c r="L378" s="138" t="s">
        <v>1</v>
      </c>
      <c r="M378" s="31"/>
      <c r="N378" s="143" t="s">
        <v>1</v>
      </c>
      <c r="O378" s="144" t="s">
        <v>42</v>
      </c>
      <c r="P378" s="145">
        <f>I378+J378</f>
        <v>0</v>
      </c>
      <c r="Q378" s="145">
        <f>ROUND(I378*H378,2)</f>
        <v>0</v>
      </c>
      <c r="R378" s="145">
        <f>ROUND(J378*H378,2)</f>
        <v>0</v>
      </c>
      <c r="T378" s="146">
        <f>S378*H378</f>
        <v>0</v>
      </c>
      <c r="U378" s="146">
        <v>2.7699999999999999E-3</v>
      </c>
      <c r="V378" s="146">
        <f>U378*H378</f>
        <v>6.6756999999999997E-2</v>
      </c>
      <c r="W378" s="146">
        <v>0</v>
      </c>
      <c r="X378" s="147">
        <f>W378*H378</f>
        <v>0</v>
      </c>
      <c r="AR378" s="148" t="s">
        <v>227</v>
      </c>
      <c r="AT378" s="148" t="s">
        <v>154</v>
      </c>
      <c r="AU378" s="148" t="s">
        <v>89</v>
      </c>
      <c r="AY378" s="16" t="s">
        <v>151</v>
      </c>
      <c r="BE378" s="149">
        <f>IF(O378="základní",K378,0)</f>
        <v>0</v>
      </c>
      <c r="BF378" s="149">
        <f>IF(O378="snížená",K378,0)</f>
        <v>0</v>
      </c>
      <c r="BG378" s="149">
        <f>IF(O378="zákl. přenesená",K378,0)</f>
        <v>0</v>
      </c>
      <c r="BH378" s="149">
        <f>IF(O378="sníž. přenesená",K378,0)</f>
        <v>0</v>
      </c>
      <c r="BI378" s="149">
        <f>IF(O378="nulová",K378,0)</f>
        <v>0</v>
      </c>
      <c r="BJ378" s="16" t="s">
        <v>87</v>
      </c>
      <c r="BK378" s="149">
        <f>ROUND(P378*H378,2)</f>
        <v>0</v>
      </c>
      <c r="BL378" s="16" t="s">
        <v>227</v>
      </c>
      <c r="BM378" s="148" t="s">
        <v>485</v>
      </c>
    </row>
    <row r="379" spans="2:65" s="12" customFormat="1">
      <c r="B379" s="150"/>
      <c r="D379" s="151" t="s">
        <v>160</v>
      </c>
      <c r="E379" s="152" t="s">
        <v>1</v>
      </c>
      <c r="F379" s="153" t="s">
        <v>422</v>
      </c>
      <c r="H379" s="154">
        <v>24.1</v>
      </c>
      <c r="I379" s="155"/>
      <c r="J379" s="155"/>
      <c r="M379" s="150"/>
      <c r="N379" s="156"/>
      <c r="X379" s="157"/>
      <c r="AT379" s="152" t="s">
        <v>160</v>
      </c>
      <c r="AU379" s="152" t="s">
        <v>89</v>
      </c>
      <c r="AV379" s="12" t="s">
        <v>89</v>
      </c>
      <c r="AW379" s="12" t="s">
        <v>5</v>
      </c>
      <c r="AX379" s="12" t="s">
        <v>79</v>
      </c>
      <c r="AY379" s="152" t="s">
        <v>151</v>
      </c>
    </row>
    <row r="380" spans="2:65" s="13" customFormat="1">
      <c r="B380" s="158"/>
      <c r="D380" s="151" t="s">
        <v>160</v>
      </c>
      <c r="E380" s="159" t="s">
        <v>1</v>
      </c>
      <c r="F380" s="160" t="s">
        <v>162</v>
      </c>
      <c r="H380" s="161">
        <v>24.1</v>
      </c>
      <c r="I380" s="162"/>
      <c r="J380" s="162"/>
      <c r="M380" s="158"/>
      <c r="N380" s="163"/>
      <c r="X380" s="164"/>
      <c r="AT380" s="159" t="s">
        <v>160</v>
      </c>
      <c r="AU380" s="159" t="s">
        <v>89</v>
      </c>
      <c r="AV380" s="13" t="s">
        <v>158</v>
      </c>
      <c r="AW380" s="13" t="s">
        <v>5</v>
      </c>
      <c r="AX380" s="13" t="s">
        <v>87</v>
      </c>
      <c r="AY380" s="159" t="s">
        <v>151</v>
      </c>
    </row>
    <row r="381" spans="2:65" s="1" customFormat="1" ht="33" customHeight="1">
      <c r="B381" s="31"/>
      <c r="C381" s="136" t="s">
        <v>486</v>
      </c>
      <c r="D381" s="136" t="s">
        <v>154</v>
      </c>
      <c r="E381" s="137" t="s">
        <v>487</v>
      </c>
      <c r="F381" s="138" t="s">
        <v>488</v>
      </c>
      <c r="G381" s="139" t="s">
        <v>190</v>
      </c>
      <c r="H381" s="140">
        <v>24</v>
      </c>
      <c r="I381" s="141"/>
      <c r="J381" s="141"/>
      <c r="K381" s="142">
        <f>ROUND(P381*H381,2)</f>
        <v>0</v>
      </c>
      <c r="L381" s="138" t="s">
        <v>1</v>
      </c>
      <c r="M381" s="31"/>
      <c r="N381" s="143" t="s">
        <v>1</v>
      </c>
      <c r="O381" s="144" t="s">
        <v>42</v>
      </c>
      <c r="P381" s="145">
        <f>I381+J381</f>
        <v>0</v>
      </c>
      <c r="Q381" s="145">
        <f>ROUND(I381*H381,2)</f>
        <v>0</v>
      </c>
      <c r="R381" s="145">
        <f>ROUND(J381*H381,2)</f>
        <v>0</v>
      </c>
      <c r="T381" s="146">
        <f>S381*H381</f>
        <v>0</v>
      </c>
      <c r="U381" s="146">
        <v>4.9199999999999999E-3</v>
      </c>
      <c r="V381" s="146">
        <f>U381*H381</f>
        <v>0.11807999999999999</v>
      </c>
      <c r="W381" s="146">
        <v>0</v>
      </c>
      <c r="X381" s="147">
        <f>W381*H381</f>
        <v>0</v>
      </c>
      <c r="AR381" s="148" t="s">
        <v>227</v>
      </c>
      <c r="AT381" s="148" t="s">
        <v>154</v>
      </c>
      <c r="AU381" s="148" t="s">
        <v>89</v>
      </c>
      <c r="AY381" s="16" t="s">
        <v>151</v>
      </c>
      <c r="BE381" s="149">
        <f>IF(O381="základní",K381,0)</f>
        <v>0</v>
      </c>
      <c r="BF381" s="149">
        <f>IF(O381="snížená",K381,0)</f>
        <v>0</v>
      </c>
      <c r="BG381" s="149">
        <f>IF(O381="zákl. přenesená",K381,0)</f>
        <v>0</v>
      </c>
      <c r="BH381" s="149">
        <f>IF(O381="sníž. přenesená",K381,0)</f>
        <v>0</v>
      </c>
      <c r="BI381" s="149">
        <f>IF(O381="nulová",K381,0)</f>
        <v>0</v>
      </c>
      <c r="BJ381" s="16" t="s">
        <v>87</v>
      </c>
      <c r="BK381" s="149">
        <f>ROUND(P381*H381,2)</f>
        <v>0</v>
      </c>
      <c r="BL381" s="16" t="s">
        <v>227</v>
      </c>
      <c r="BM381" s="148" t="s">
        <v>489</v>
      </c>
    </row>
    <row r="382" spans="2:65" s="14" customFormat="1">
      <c r="B382" s="165"/>
      <c r="D382" s="151" t="s">
        <v>160</v>
      </c>
      <c r="E382" s="166" t="s">
        <v>1</v>
      </c>
      <c r="F382" s="167" t="s">
        <v>490</v>
      </c>
      <c r="H382" s="166" t="s">
        <v>1</v>
      </c>
      <c r="I382" s="168"/>
      <c r="J382" s="168"/>
      <c r="M382" s="165"/>
      <c r="N382" s="169"/>
      <c r="X382" s="170"/>
      <c r="AT382" s="166" t="s">
        <v>160</v>
      </c>
      <c r="AU382" s="166" t="s">
        <v>89</v>
      </c>
      <c r="AV382" s="14" t="s">
        <v>87</v>
      </c>
      <c r="AW382" s="14" t="s">
        <v>5</v>
      </c>
      <c r="AX382" s="14" t="s">
        <v>79</v>
      </c>
      <c r="AY382" s="166" t="s">
        <v>151</v>
      </c>
    </row>
    <row r="383" spans="2:65" s="14" customFormat="1">
      <c r="B383" s="165"/>
      <c r="D383" s="151" t="s">
        <v>160</v>
      </c>
      <c r="E383" s="166" t="s">
        <v>1</v>
      </c>
      <c r="F383" s="167" t="s">
        <v>222</v>
      </c>
      <c r="H383" s="166" t="s">
        <v>1</v>
      </c>
      <c r="I383" s="168"/>
      <c r="J383" s="168"/>
      <c r="M383" s="165"/>
      <c r="N383" s="169"/>
      <c r="X383" s="170"/>
      <c r="AT383" s="166" t="s">
        <v>160</v>
      </c>
      <c r="AU383" s="166" t="s">
        <v>89</v>
      </c>
      <c r="AV383" s="14" t="s">
        <v>87</v>
      </c>
      <c r="AW383" s="14" t="s">
        <v>5</v>
      </c>
      <c r="AX383" s="14" t="s">
        <v>79</v>
      </c>
      <c r="AY383" s="166" t="s">
        <v>151</v>
      </c>
    </row>
    <row r="384" spans="2:65" s="12" customFormat="1">
      <c r="B384" s="150"/>
      <c r="D384" s="151" t="s">
        <v>160</v>
      </c>
      <c r="E384" s="152" t="s">
        <v>1</v>
      </c>
      <c r="F384" s="153" t="s">
        <v>491</v>
      </c>
      <c r="H384" s="154">
        <v>24</v>
      </c>
      <c r="I384" s="155"/>
      <c r="J384" s="155"/>
      <c r="M384" s="150"/>
      <c r="N384" s="156"/>
      <c r="X384" s="157"/>
      <c r="AT384" s="152" t="s">
        <v>160</v>
      </c>
      <c r="AU384" s="152" t="s">
        <v>89</v>
      </c>
      <c r="AV384" s="12" t="s">
        <v>89</v>
      </c>
      <c r="AW384" s="12" t="s">
        <v>5</v>
      </c>
      <c r="AX384" s="12" t="s">
        <v>79</v>
      </c>
      <c r="AY384" s="152" t="s">
        <v>151</v>
      </c>
    </row>
    <row r="385" spans="2:65" s="13" customFormat="1">
      <c r="B385" s="158"/>
      <c r="D385" s="151" t="s">
        <v>160</v>
      </c>
      <c r="E385" s="159" t="s">
        <v>1</v>
      </c>
      <c r="F385" s="160" t="s">
        <v>162</v>
      </c>
      <c r="H385" s="161">
        <v>24</v>
      </c>
      <c r="I385" s="162"/>
      <c r="J385" s="162"/>
      <c r="M385" s="158"/>
      <c r="N385" s="163"/>
      <c r="X385" s="164"/>
      <c r="AT385" s="159" t="s">
        <v>160</v>
      </c>
      <c r="AU385" s="159" t="s">
        <v>89</v>
      </c>
      <c r="AV385" s="13" t="s">
        <v>158</v>
      </c>
      <c r="AW385" s="13" t="s">
        <v>5</v>
      </c>
      <c r="AX385" s="13" t="s">
        <v>87</v>
      </c>
      <c r="AY385" s="159" t="s">
        <v>151</v>
      </c>
    </row>
    <row r="386" spans="2:65" s="1" customFormat="1" ht="24.2" customHeight="1">
      <c r="B386" s="31"/>
      <c r="C386" s="136" t="s">
        <v>492</v>
      </c>
      <c r="D386" s="136" t="s">
        <v>154</v>
      </c>
      <c r="E386" s="137" t="s">
        <v>493</v>
      </c>
      <c r="F386" s="138" t="s">
        <v>494</v>
      </c>
      <c r="G386" s="139" t="s">
        <v>190</v>
      </c>
      <c r="H386" s="140">
        <v>18.942</v>
      </c>
      <c r="I386" s="141"/>
      <c r="J386" s="141"/>
      <c r="K386" s="142">
        <f>ROUND(P386*H386,2)</f>
        <v>0</v>
      </c>
      <c r="L386" s="138" t="s">
        <v>1</v>
      </c>
      <c r="M386" s="31"/>
      <c r="N386" s="143" t="s">
        <v>1</v>
      </c>
      <c r="O386" s="144" t="s">
        <v>42</v>
      </c>
      <c r="P386" s="145">
        <f>I386+J386</f>
        <v>0</v>
      </c>
      <c r="Q386" s="145">
        <f>ROUND(I386*H386,2)</f>
        <v>0</v>
      </c>
      <c r="R386" s="145">
        <f>ROUND(J386*H386,2)</f>
        <v>0</v>
      </c>
      <c r="T386" s="146">
        <f>S386*H386</f>
        <v>0</v>
      </c>
      <c r="U386" s="146">
        <v>1.97E-3</v>
      </c>
      <c r="V386" s="146">
        <f>U386*H386</f>
        <v>3.731574E-2</v>
      </c>
      <c r="W386" s="146">
        <v>0</v>
      </c>
      <c r="X386" s="147">
        <f>W386*H386</f>
        <v>0</v>
      </c>
      <c r="AR386" s="148" t="s">
        <v>227</v>
      </c>
      <c r="AT386" s="148" t="s">
        <v>154</v>
      </c>
      <c r="AU386" s="148" t="s">
        <v>89</v>
      </c>
      <c r="AY386" s="16" t="s">
        <v>151</v>
      </c>
      <c r="BE386" s="149">
        <f>IF(O386="základní",K386,0)</f>
        <v>0</v>
      </c>
      <c r="BF386" s="149">
        <f>IF(O386="snížená",K386,0)</f>
        <v>0</v>
      </c>
      <c r="BG386" s="149">
        <f>IF(O386="zákl. přenesená",K386,0)</f>
        <v>0</v>
      </c>
      <c r="BH386" s="149">
        <f>IF(O386="sníž. přenesená",K386,0)</f>
        <v>0</v>
      </c>
      <c r="BI386" s="149">
        <f>IF(O386="nulová",K386,0)</f>
        <v>0</v>
      </c>
      <c r="BJ386" s="16" t="s">
        <v>87</v>
      </c>
      <c r="BK386" s="149">
        <f>ROUND(P386*H386,2)</f>
        <v>0</v>
      </c>
      <c r="BL386" s="16" t="s">
        <v>227</v>
      </c>
      <c r="BM386" s="148" t="s">
        <v>495</v>
      </c>
    </row>
    <row r="387" spans="2:65" s="14" customFormat="1">
      <c r="B387" s="165"/>
      <c r="D387" s="151" t="s">
        <v>160</v>
      </c>
      <c r="E387" s="166" t="s">
        <v>1</v>
      </c>
      <c r="F387" s="167" t="s">
        <v>496</v>
      </c>
      <c r="H387" s="166" t="s">
        <v>1</v>
      </c>
      <c r="I387" s="168"/>
      <c r="J387" s="168"/>
      <c r="M387" s="165"/>
      <c r="N387" s="169"/>
      <c r="X387" s="170"/>
      <c r="AT387" s="166" t="s">
        <v>160</v>
      </c>
      <c r="AU387" s="166" t="s">
        <v>89</v>
      </c>
      <c r="AV387" s="14" t="s">
        <v>87</v>
      </c>
      <c r="AW387" s="14" t="s">
        <v>5</v>
      </c>
      <c r="AX387" s="14" t="s">
        <v>79</v>
      </c>
      <c r="AY387" s="166" t="s">
        <v>151</v>
      </c>
    </row>
    <row r="388" spans="2:65" s="14" customFormat="1">
      <c r="B388" s="165"/>
      <c r="D388" s="151" t="s">
        <v>160</v>
      </c>
      <c r="E388" s="166" t="s">
        <v>1</v>
      </c>
      <c r="F388" s="167" t="s">
        <v>222</v>
      </c>
      <c r="H388" s="166" t="s">
        <v>1</v>
      </c>
      <c r="I388" s="168"/>
      <c r="J388" s="168"/>
      <c r="M388" s="165"/>
      <c r="N388" s="169"/>
      <c r="X388" s="170"/>
      <c r="AT388" s="166" t="s">
        <v>160</v>
      </c>
      <c r="AU388" s="166" t="s">
        <v>89</v>
      </c>
      <c r="AV388" s="14" t="s">
        <v>87</v>
      </c>
      <c r="AW388" s="14" t="s">
        <v>5</v>
      </c>
      <c r="AX388" s="14" t="s">
        <v>79</v>
      </c>
      <c r="AY388" s="166" t="s">
        <v>151</v>
      </c>
    </row>
    <row r="389" spans="2:65" s="12" customFormat="1">
      <c r="B389" s="150"/>
      <c r="D389" s="151" t="s">
        <v>160</v>
      </c>
      <c r="E389" s="152" t="s">
        <v>1</v>
      </c>
      <c r="F389" s="153" t="s">
        <v>458</v>
      </c>
      <c r="H389" s="154">
        <v>18.942</v>
      </c>
      <c r="I389" s="155"/>
      <c r="J389" s="155"/>
      <c r="M389" s="150"/>
      <c r="N389" s="156"/>
      <c r="X389" s="157"/>
      <c r="AT389" s="152" t="s">
        <v>160</v>
      </c>
      <c r="AU389" s="152" t="s">
        <v>89</v>
      </c>
      <c r="AV389" s="12" t="s">
        <v>89</v>
      </c>
      <c r="AW389" s="12" t="s">
        <v>5</v>
      </c>
      <c r="AX389" s="12" t="s">
        <v>79</v>
      </c>
      <c r="AY389" s="152" t="s">
        <v>151</v>
      </c>
    </row>
    <row r="390" spans="2:65" s="13" customFormat="1">
      <c r="B390" s="158"/>
      <c r="D390" s="151" t="s">
        <v>160</v>
      </c>
      <c r="E390" s="159" t="s">
        <v>1</v>
      </c>
      <c r="F390" s="160" t="s">
        <v>162</v>
      </c>
      <c r="H390" s="161">
        <v>18.942</v>
      </c>
      <c r="I390" s="162"/>
      <c r="J390" s="162"/>
      <c r="M390" s="158"/>
      <c r="N390" s="163"/>
      <c r="X390" s="164"/>
      <c r="AT390" s="159" t="s">
        <v>160</v>
      </c>
      <c r="AU390" s="159" t="s">
        <v>89</v>
      </c>
      <c r="AV390" s="13" t="s">
        <v>158</v>
      </c>
      <c r="AW390" s="13" t="s">
        <v>5</v>
      </c>
      <c r="AX390" s="13" t="s">
        <v>87</v>
      </c>
      <c r="AY390" s="159" t="s">
        <v>151</v>
      </c>
    </row>
    <row r="391" spans="2:65" s="1" customFormat="1" ht="24.2" customHeight="1">
      <c r="B391" s="31"/>
      <c r="C391" s="136" t="s">
        <v>497</v>
      </c>
      <c r="D391" s="136" t="s">
        <v>154</v>
      </c>
      <c r="E391" s="137" t="s">
        <v>498</v>
      </c>
      <c r="F391" s="138" t="s">
        <v>499</v>
      </c>
      <c r="G391" s="139" t="s">
        <v>190</v>
      </c>
      <c r="H391" s="140">
        <v>18.942</v>
      </c>
      <c r="I391" s="141"/>
      <c r="J391" s="141"/>
      <c r="K391" s="142">
        <f>ROUND(P391*H391,2)</f>
        <v>0</v>
      </c>
      <c r="L391" s="138" t="s">
        <v>1</v>
      </c>
      <c r="M391" s="31"/>
      <c r="N391" s="143" t="s">
        <v>1</v>
      </c>
      <c r="O391" s="144" t="s">
        <v>42</v>
      </c>
      <c r="P391" s="145">
        <f>I391+J391</f>
        <v>0</v>
      </c>
      <c r="Q391" s="145">
        <f>ROUND(I391*H391,2)</f>
        <v>0</v>
      </c>
      <c r="R391" s="145">
        <f>ROUND(J391*H391,2)</f>
        <v>0</v>
      </c>
      <c r="T391" s="146">
        <f>S391*H391</f>
        <v>0</v>
      </c>
      <c r="U391" s="146">
        <v>1.97E-3</v>
      </c>
      <c r="V391" s="146">
        <f>U391*H391</f>
        <v>3.731574E-2</v>
      </c>
      <c r="W391" s="146">
        <v>0</v>
      </c>
      <c r="X391" s="147">
        <f>W391*H391</f>
        <v>0</v>
      </c>
      <c r="AR391" s="148" t="s">
        <v>227</v>
      </c>
      <c r="AT391" s="148" t="s">
        <v>154</v>
      </c>
      <c r="AU391" s="148" t="s">
        <v>89</v>
      </c>
      <c r="AY391" s="16" t="s">
        <v>151</v>
      </c>
      <c r="BE391" s="149">
        <f>IF(O391="základní",K391,0)</f>
        <v>0</v>
      </c>
      <c r="BF391" s="149">
        <f>IF(O391="snížená",K391,0)</f>
        <v>0</v>
      </c>
      <c r="BG391" s="149">
        <f>IF(O391="zákl. přenesená",K391,0)</f>
        <v>0</v>
      </c>
      <c r="BH391" s="149">
        <f>IF(O391="sníž. přenesená",K391,0)</f>
        <v>0</v>
      </c>
      <c r="BI391" s="149">
        <f>IF(O391="nulová",K391,0)</f>
        <v>0</v>
      </c>
      <c r="BJ391" s="16" t="s">
        <v>87</v>
      </c>
      <c r="BK391" s="149">
        <f>ROUND(P391*H391,2)</f>
        <v>0</v>
      </c>
      <c r="BL391" s="16" t="s">
        <v>227</v>
      </c>
      <c r="BM391" s="148" t="s">
        <v>500</v>
      </c>
    </row>
    <row r="392" spans="2:65" s="14" customFormat="1">
      <c r="B392" s="165"/>
      <c r="D392" s="151" t="s">
        <v>160</v>
      </c>
      <c r="E392" s="166" t="s">
        <v>1</v>
      </c>
      <c r="F392" s="167" t="s">
        <v>501</v>
      </c>
      <c r="H392" s="166" t="s">
        <v>1</v>
      </c>
      <c r="I392" s="168"/>
      <c r="J392" s="168"/>
      <c r="M392" s="165"/>
      <c r="N392" s="169"/>
      <c r="X392" s="170"/>
      <c r="AT392" s="166" t="s">
        <v>160</v>
      </c>
      <c r="AU392" s="166" t="s">
        <v>89</v>
      </c>
      <c r="AV392" s="14" t="s">
        <v>87</v>
      </c>
      <c r="AW392" s="14" t="s">
        <v>5</v>
      </c>
      <c r="AX392" s="14" t="s">
        <v>79</v>
      </c>
      <c r="AY392" s="166" t="s">
        <v>151</v>
      </c>
    </row>
    <row r="393" spans="2:65" s="14" customFormat="1">
      <c r="B393" s="165"/>
      <c r="D393" s="151" t="s">
        <v>160</v>
      </c>
      <c r="E393" s="166" t="s">
        <v>1</v>
      </c>
      <c r="F393" s="167" t="s">
        <v>222</v>
      </c>
      <c r="H393" s="166" t="s">
        <v>1</v>
      </c>
      <c r="I393" s="168"/>
      <c r="J393" s="168"/>
      <c r="M393" s="165"/>
      <c r="N393" s="169"/>
      <c r="X393" s="170"/>
      <c r="AT393" s="166" t="s">
        <v>160</v>
      </c>
      <c r="AU393" s="166" t="s">
        <v>89</v>
      </c>
      <c r="AV393" s="14" t="s">
        <v>87</v>
      </c>
      <c r="AW393" s="14" t="s">
        <v>5</v>
      </c>
      <c r="AX393" s="14" t="s">
        <v>79</v>
      </c>
      <c r="AY393" s="166" t="s">
        <v>151</v>
      </c>
    </row>
    <row r="394" spans="2:65" s="12" customFormat="1">
      <c r="B394" s="150"/>
      <c r="D394" s="151" t="s">
        <v>160</v>
      </c>
      <c r="E394" s="152" t="s">
        <v>1</v>
      </c>
      <c r="F394" s="153" t="s">
        <v>502</v>
      </c>
      <c r="H394" s="154">
        <v>18.942</v>
      </c>
      <c r="I394" s="155"/>
      <c r="J394" s="155"/>
      <c r="M394" s="150"/>
      <c r="N394" s="156"/>
      <c r="X394" s="157"/>
      <c r="AT394" s="152" t="s">
        <v>160</v>
      </c>
      <c r="AU394" s="152" t="s">
        <v>89</v>
      </c>
      <c r="AV394" s="12" t="s">
        <v>89</v>
      </c>
      <c r="AW394" s="12" t="s">
        <v>5</v>
      </c>
      <c r="AX394" s="12" t="s">
        <v>79</v>
      </c>
      <c r="AY394" s="152" t="s">
        <v>151</v>
      </c>
    </row>
    <row r="395" spans="2:65" s="13" customFormat="1">
      <c r="B395" s="158"/>
      <c r="D395" s="151" t="s">
        <v>160</v>
      </c>
      <c r="E395" s="159" t="s">
        <v>1</v>
      </c>
      <c r="F395" s="160" t="s">
        <v>162</v>
      </c>
      <c r="H395" s="161">
        <v>18.942</v>
      </c>
      <c r="I395" s="162"/>
      <c r="J395" s="162"/>
      <c r="M395" s="158"/>
      <c r="N395" s="163"/>
      <c r="X395" s="164"/>
      <c r="AT395" s="159" t="s">
        <v>160</v>
      </c>
      <c r="AU395" s="159" t="s">
        <v>89</v>
      </c>
      <c r="AV395" s="13" t="s">
        <v>158</v>
      </c>
      <c r="AW395" s="13" t="s">
        <v>5</v>
      </c>
      <c r="AX395" s="13" t="s">
        <v>87</v>
      </c>
      <c r="AY395" s="159" t="s">
        <v>151</v>
      </c>
    </row>
    <row r="396" spans="2:65" s="1" customFormat="1" ht="16.5" customHeight="1">
      <c r="B396" s="31"/>
      <c r="C396" s="136" t="s">
        <v>503</v>
      </c>
      <c r="D396" s="136" t="s">
        <v>154</v>
      </c>
      <c r="E396" s="137" t="s">
        <v>504</v>
      </c>
      <c r="F396" s="138" t="s">
        <v>505</v>
      </c>
      <c r="G396" s="139" t="s">
        <v>287</v>
      </c>
      <c r="H396" s="140">
        <v>1</v>
      </c>
      <c r="I396" s="141"/>
      <c r="J396" s="141"/>
      <c r="K396" s="142">
        <f>ROUND(P396*H396,2)</f>
        <v>0</v>
      </c>
      <c r="L396" s="138" t="s">
        <v>1</v>
      </c>
      <c r="M396" s="31"/>
      <c r="N396" s="143" t="s">
        <v>1</v>
      </c>
      <c r="O396" s="144" t="s">
        <v>42</v>
      </c>
      <c r="P396" s="145">
        <f>I396+J396</f>
        <v>0</v>
      </c>
      <c r="Q396" s="145">
        <f>ROUND(I396*H396,2)</f>
        <v>0</v>
      </c>
      <c r="R396" s="145">
        <f>ROUND(J396*H396,2)</f>
        <v>0</v>
      </c>
      <c r="T396" s="146">
        <f>S396*H396</f>
        <v>0</v>
      </c>
      <c r="U396" s="146">
        <v>8.7100000000000007E-3</v>
      </c>
      <c r="V396" s="146">
        <f>U396*H396</f>
        <v>8.7100000000000007E-3</v>
      </c>
      <c r="W396" s="146">
        <v>0</v>
      </c>
      <c r="X396" s="147">
        <f>W396*H396</f>
        <v>0</v>
      </c>
      <c r="AR396" s="148" t="s">
        <v>227</v>
      </c>
      <c r="AT396" s="148" t="s">
        <v>154</v>
      </c>
      <c r="AU396" s="148" t="s">
        <v>89</v>
      </c>
      <c r="AY396" s="16" t="s">
        <v>151</v>
      </c>
      <c r="BE396" s="149">
        <f>IF(O396="základní",K396,0)</f>
        <v>0</v>
      </c>
      <c r="BF396" s="149">
        <f>IF(O396="snížená",K396,0)</f>
        <v>0</v>
      </c>
      <c r="BG396" s="149">
        <f>IF(O396="zákl. přenesená",K396,0)</f>
        <v>0</v>
      </c>
      <c r="BH396" s="149">
        <f>IF(O396="sníž. přenesená",K396,0)</f>
        <v>0</v>
      </c>
      <c r="BI396" s="149">
        <f>IF(O396="nulová",K396,0)</f>
        <v>0</v>
      </c>
      <c r="BJ396" s="16" t="s">
        <v>87</v>
      </c>
      <c r="BK396" s="149">
        <f>ROUND(P396*H396,2)</f>
        <v>0</v>
      </c>
      <c r="BL396" s="16" t="s">
        <v>227</v>
      </c>
      <c r="BM396" s="148" t="s">
        <v>506</v>
      </c>
    </row>
    <row r="397" spans="2:65" s="1" customFormat="1" ht="24.2" customHeight="1">
      <c r="B397" s="31"/>
      <c r="C397" s="136" t="s">
        <v>507</v>
      </c>
      <c r="D397" s="136" t="s">
        <v>154</v>
      </c>
      <c r="E397" s="137" t="s">
        <v>508</v>
      </c>
      <c r="F397" s="138" t="s">
        <v>509</v>
      </c>
      <c r="G397" s="139" t="s">
        <v>264</v>
      </c>
      <c r="H397" s="140">
        <v>4</v>
      </c>
      <c r="I397" s="141"/>
      <c r="J397" s="141"/>
      <c r="K397" s="142">
        <f>ROUND(P397*H397,2)</f>
        <v>0</v>
      </c>
      <c r="L397" s="138" t="s">
        <v>1</v>
      </c>
      <c r="M397" s="31"/>
      <c r="N397" s="143" t="s">
        <v>1</v>
      </c>
      <c r="O397" s="144" t="s">
        <v>42</v>
      </c>
      <c r="P397" s="145">
        <f>I397+J397</f>
        <v>0</v>
      </c>
      <c r="Q397" s="145">
        <f>ROUND(I397*H397,2)</f>
        <v>0</v>
      </c>
      <c r="R397" s="145">
        <f>ROUND(J397*H397,2)</f>
        <v>0</v>
      </c>
      <c r="T397" s="146">
        <f>S397*H397</f>
        <v>0</v>
      </c>
      <c r="U397" s="146">
        <v>6.96E-3</v>
      </c>
      <c r="V397" s="146">
        <f>U397*H397</f>
        <v>2.784E-2</v>
      </c>
      <c r="W397" s="146">
        <v>0</v>
      </c>
      <c r="X397" s="147">
        <f>W397*H397</f>
        <v>0</v>
      </c>
      <c r="AR397" s="148" t="s">
        <v>227</v>
      </c>
      <c r="AT397" s="148" t="s">
        <v>154</v>
      </c>
      <c r="AU397" s="148" t="s">
        <v>89</v>
      </c>
      <c r="AY397" s="16" t="s">
        <v>151</v>
      </c>
      <c r="BE397" s="149">
        <f>IF(O397="základní",K397,0)</f>
        <v>0</v>
      </c>
      <c r="BF397" s="149">
        <f>IF(O397="snížená",K397,0)</f>
        <v>0</v>
      </c>
      <c r="BG397" s="149">
        <f>IF(O397="zákl. přenesená",K397,0)</f>
        <v>0</v>
      </c>
      <c r="BH397" s="149">
        <f>IF(O397="sníž. přenesená",K397,0)</f>
        <v>0</v>
      </c>
      <c r="BI397" s="149">
        <f>IF(O397="nulová",K397,0)</f>
        <v>0</v>
      </c>
      <c r="BJ397" s="16" t="s">
        <v>87</v>
      </c>
      <c r="BK397" s="149">
        <f>ROUND(P397*H397,2)</f>
        <v>0</v>
      </c>
      <c r="BL397" s="16" t="s">
        <v>227</v>
      </c>
      <c r="BM397" s="148" t="s">
        <v>510</v>
      </c>
    </row>
    <row r="398" spans="2:65" s="12" customFormat="1">
      <c r="B398" s="150"/>
      <c r="D398" s="151" t="s">
        <v>160</v>
      </c>
      <c r="E398" s="152" t="s">
        <v>1</v>
      </c>
      <c r="F398" s="153" t="s">
        <v>158</v>
      </c>
      <c r="H398" s="154">
        <v>4</v>
      </c>
      <c r="I398" s="155"/>
      <c r="J398" s="155"/>
      <c r="M398" s="150"/>
      <c r="N398" s="156"/>
      <c r="X398" s="157"/>
      <c r="AT398" s="152" t="s">
        <v>160</v>
      </c>
      <c r="AU398" s="152" t="s">
        <v>89</v>
      </c>
      <c r="AV398" s="12" t="s">
        <v>89</v>
      </c>
      <c r="AW398" s="12" t="s">
        <v>5</v>
      </c>
      <c r="AX398" s="12" t="s">
        <v>79</v>
      </c>
      <c r="AY398" s="152" t="s">
        <v>151</v>
      </c>
    </row>
    <row r="399" spans="2:65" s="13" customFormat="1">
      <c r="B399" s="158"/>
      <c r="D399" s="151" t="s">
        <v>160</v>
      </c>
      <c r="E399" s="159" t="s">
        <v>1</v>
      </c>
      <c r="F399" s="160" t="s">
        <v>162</v>
      </c>
      <c r="H399" s="161">
        <v>4</v>
      </c>
      <c r="I399" s="162"/>
      <c r="J399" s="162"/>
      <c r="M399" s="158"/>
      <c r="N399" s="163"/>
      <c r="X399" s="164"/>
      <c r="AT399" s="159" t="s">
        <v>160</v>
      </c>
      <c r="AU399" s="159" t="s">
        <v>89</v>
      </c>
      <c r="AV399" s="13" t="s">
        <v>158</v>
      </c>
      <c r="AW399" s="13" t="s">
        <v>5</v>
      </c>
      <c r="AX399" s="13" t="s">
        <v>87</v>
      </c>
      <c r="AY399" s="159" t="s">
        <v>151</v>
      </c>
    </row>
    <row r="400" spans="2:65" s="1" customFormat="1" ht="24.2" customHeight="1">
      <c r="B400" s="31"/>
      <c r="C400" s="136" t="s">
        <v>511</v>
      </c>
      <c r="D400" s="136" t="s">
        <v>154</v>
      </c>
      <c r="E400" s="137" t="s">
        <v>512</v>
      </c>
      <c r="F400" s="138" t="s">
        <v>513</v>
      </c>
      <c r="G400" s="139" t="s">
        <v>190</v>
      </c>
      <c r="H400" s="140">
        <v>74.61</v>
      </c>
      <c r="I400" s="141"/>
      <c r="J400" s="141"/>
      <c r="K400" s="142">
        <f>ROUND(P400*H400,2)</f>
        <v>0</v>
      </c>
      <c r="L400" s="138" t="s">
        <v>1</v>
      </c>
      <c r="M400" s="31"/>
      <c r="N400" s="143" t="s">
        <v>1</v>
      </c>
      <c r="O400" s="144" t="s">
        <v>42</v>
      </c>
      <c r="P400" s="145">
        <f>I400+J400</f>
        <v>0</v>
      </c>
      <c r="Q400" s="145">
        <f>ROUND(I400*H400,2)</f>
        <v>0</v>
      </c>
      <c r="R400" s="145">
        <f>ROUND(J400*H400,2)</f>
        <v>0</v>
      </c>
      <c r="T400" s="146">
        <f>S400*H400</f>
        <v>0</v>
      </c>
      <c r="U400" s="146">
        <v>1.6199999999999999E-3</v>
      </c>
      <c r="V400" s="146">
        <f>U400*H400</f>
        <v>0.1208682</v>
      </c>
      <c r="W400" s="146">
        <v>0</v>
      </c>
      <c r="X400" s="147">
        <f>W400*H400</f>
        <v>0</v>
      </c>
      <c r="AR400" s="148" t="s">
        <v>227</v>
      </c>
      <c r="AT400" s="148" t="s">
        <v>154</v>
      </c>
      <c r="AU400" s="148" t="s">
        <v>89</v>
      </c>
      <c r="AY400" s="16" t="s">
        <v>151</v>
      </c>
      <c r="BE400" s="149">
        <f>IF(O400="základní",K400,0)</f>
        <v>0</v>
      </c>
      <c r="BF400" s="149">
        <f>IF(O400="snížená",K400,0)</f>
        <v>0</v>
      </c>
      <c r="BG400" s="149">
        <f>IF(O400="zákl. přenesená",K400,0)</f>
        <v>0</v>
      </c>
      <c r="BH400" s="149">
        <f>IF(O400="sníž. přenesená",K400,0)</f>
        <v>0</v>
      </c>
      <c r="BI400" s="149">
        <f>IF(O400="nulová",K400,0)</f>
        <v>0</v>
      </c>
      <c r="BJ400" s="16" t="s">
        <v>87</v>
      </c>
      <c r="BK400" s="149">
        <f>ROUND(P400*H400,2)</f>
        <v>0</v>
      </c>
      <c r="BL400" s="16" t="s">
        <v>227</v>
      </c>
      <c r="BM400" s="148" t="s">
        <v>514</v>
      </c>
    </row>
    <row r="401" spans="2:65" s="14" customFormat="1">
      <c r="B401" s="165"/>
      <c r="D401" s="151" t="s">
        <v>160</v>
      </c>
      <c r="E401" s="166" t="s">
        <v>1</v>
      </c>
      <c r="F401" s="167" t="s">
        <v>515</v>
      </c>
      <c r="H401" s="166" t="s">
        <v>1</v>
      </c>
      <c r="I401" s="168"/>
      <c r="J401" s="168"/>
      <c r="M401" s="165"/>
      <c r="N401" s="169"/>
      <c r="X401" s="170"/>
      <c r="AT401" s="166" t="s">
        <v>160</v>
      </c>
      <c r="AU401" s="166" t="s">
        <v>89</v>
      </c>
      <c r="AV401" s="14" t="s">
        <v>87</v>
      </c>
      <c r="AW401" s="14" t="s">
        <v>5</v>
      </c>
      <c r="AX401" s="14" t="s">
        <v>79</v>
      </c>
      <c r="AY401" s="166" t="s">
        <v>151</v>
      </c>
    </row>
    <row r="402" spans="2:65" s="14" customFormat="1">
      <c r="B402" s="165"/>
      <c r="D402" s="151" t="s">
        <v>160</v>
      </c>
      <c r="E402" s="166" t="s">
        <v>1</v>
      </c>
      <c r="F402" s="167" t="s">
        <v>222</v>
      </c>
      <c r="H402" s="166" t="s">
        <v>1</v>
      </c>
      <c r="I402" s="168"/>
      <c r="J402" s="168"/>
      <c r="M402" s="165"/>
      <c r="N402" s="169"/>
      <c r="X402" s="170"/>
      <c r="AT402" s="166" t="s">
        <v>160</v>
      </c>
      <c r="AU402" s="166" t="s">
        <v>89</v>
      </c>
      <c r="AV402" s="14" t="s">
        <v>87</v>
      </c>
      <c r="AW402" s="14" t="s">
        <v>5</v>
      </c>
      <c r="AX402" s="14" t="s">
        <v>79</v>
      </c>
      <c r="AY402" s="166" t="s">
        <v>151</v>
      </c>
    </row>
    <row r="403" spans="2:65" s="12" customFormat="1">
      <c r="B403" s="150"/>
      <c r="D403" s="151" t="s">
        <v>160</v>
      </c>
      <c r="E403" s="152" t="s">
        <v>1</v>
      </c>
      <c r="F403" s="153" t="s">
        <v>516</v>
      </c>
      <c r="H403" s="154">
        <v>74.61</v>
      </c>
      <c r="I403" s="155"/>
      <c r="J403" s="155"/>
      <c r="M403" s="150"/>
      <c r="N403" s="156"/>
      <c r="X403" s="157"/>
      <c r="AT403" s="152" t="s">
        <v>160</v>
      </c>
      <c r="AU403" s="152" t="s">
        <v>89</v>
      </c>
      <c r="AV403" s="12" t="s">
        <v>89</v>
      </c>
      <c r="AW403" s="12" t="s">
        <v>5</v>
      </c>
      <c r="AX403" s="12" t="s">
        <v>79</v>
      </c>
      <c r="AY403" s="152" t="s">
        <v>151</v>
      </c>
    </row>
    <row r="404" spans="2:65" s="13" customFormat="1">
      <c r="B404" s="158"/>
      <c r="D404" s="151" t="s">
        <v>160</v>
      </c>
      <c r="E404" s="159" t="s">
        <v>1</v>
      </c>
      <c r="F404" s="160" t="s">
        <v>162</v>
      </c>
      <c r="H404" s="161">
        <v>74.61</v>
      </c>
      <c r="I404" s="162"/>
      <c r="J404" s="162"/>
      <c r="M404" s="158"/>
      <c r="N404" s="163"/>
      <c r="X404" s="164"/>
      <c r="AT404" s="159" t="s">
        <v>160</v>
      </c>
      <c r="AU404" s="159" t="s">
        <v>89</v>
      </c>
      <c r="AV404" s="13" t="s">
        <v>158</v>
      </c>
      <c r="AW404" s="13" t="s">
        <v>5</v>
      </c>
      <c r="AX404" s="13" t="s">
        <v>87</v>
      </c>
      <c r="AY404" s="159" t="s">
        <v>151</v>
      </c>
    </row>
    <row r="405" spans="2:65" s="1" customFormat="1" ht="24.2" customHeight="1">
      <c r="B405" s="31"/>
      <c r="C405" s="136" t="s">
        <v>517</v>
      </c>
      <c r="D405" s="136" t="s">
        <v>154</v>
      </c>
      <c r="E405" s="137" t="s">
        <v>518</v>
      </c>
      <c r="F405" s="138" t="s">
        <v>519</v>
      </c>
      <c r="G405" s="139" t="s">
        <v>264</v>
      </c>
      <c r="H405" s="140">
        <v>2</v>
      </c>
      <c r="I405" s="141"/>
      <c r="J405" s="141"/>
      <c r="K405" s="142">
        <f>ROUND(P405*H405,2)</f>
        <v>0</v>
      </c>
      <c r="L405" s="138" t="s">
        <v>157</v>
      </c>
      <c r="M405" s="31"/>
      <c r="N405" s="143" t="s">
        <v>1</v>
      </c>
      <c r="O405" s="144" t="s">
        <v>42</v>
      </c>
      <c r="P405" s="145">
        <f>I405+J405</f>
        <v>0</v>
      </c>
      <c r="Q405" s="145">
        <f>ROUND(I405*H405,2)</f>
        <v>0</v>
      </c>
      <c r="R405" s="145">
        <f>ROUND(J405*H405,2)</f>
        <v>0</v>
      </c>
      <c r="T405" s="146">
        <f>S405*H405</f>
        <v>0</v>
      </c>
      <c r="U405" s="146">
        <v>1.6819999999999999E-3</v>
      </c>
      <c r="V405" s="146">
        <f>U405*H405</f>
        <v>3.3639999999999998E-3</v>
      </c>
      <c r="W405" s="146">
        <v>0</v>
      </c>
      <c r="X405" s="147">
        <f>W405*H405</f>
        <v>0</v>
      </c>
      <c r="AR405" s="148" t="s">
        <v>227</v>
      </c>
      <c r="AT405" s="148" t="s">
        <v>154</v>
      </c>
      <c r="AU405" s="148" t="s">
        <v>89</v>
      </c>
      <c r="AY405" s="16" t="s">
        <v>151</v>
      </c>
      <c r="BE405" s="149">
        <f>IF(O405="základní",K405,0)</f>
        <v>0</v>
      </c>
      <c r="BF405" s="149">
        <f>IF(O405="snížená",K405,0)</f>
        <v>0</v>
      </c>
      <c r="BG405" s="149">
        <f>IF(O405="zákl. přenesená",K405,0)</f>
        <v>0</v>
      </c>
      <c r="BH405" s="149">
        <f>IF(O405="sníž. přenesená",K405,0)</f>
        <v>0</v>
      </c>
      <c r="BI405" s="149">
        <f>IF(O405="nulová",K405,0)</f>
        <v>0</v>
      </c>
      <c r="BJ405" s="16" t="s">
        <v>87</v>
      </c>
      <c r="BK405" s="149">
        <f>ROUND(P405*H405,2)</f>
        <v>0</v>
      </c>
      <c r="BL405" s="16" t="s">
        <v>227</v>
      </c>
      <c r="BM405" s="148" t="s">
        <v>520</v>
      </c>
    </row>
    <row r="406" spans="2:65" s="14" customFormat="1">
      <c r="B406" s="165"/>
      <c r="D406" s="151" t="s">
        <v>160</v>
      </c>
      <c r="E406" s="166" t="s">
        <v>1</v>
      </c>
      <c r="F406" s="167" t="s">
        <v>515</v>
      </c>
      <c r="H406" s="166" t="s">
        <v>1</v>
      </c>
      <c r="I406" s="168"/>
      <c r="J406" s="168"/>
      <c r="M406" s="165"/>
      <c r="N406" s="169"/>
      <c r="X406" s="170"/>
      <c r="AT406" s="166" t="s">
        <v>160</v>
      </c>
      <c r="AU406" s="166" t="s">
        <v>89</v>
      </c>
      <c r="AV406" s="14" t="s">
        <v>87</v>
      </c>
      <c r="AW406" s="14" t="s">
        <v>5</v>
      </c>
      <c r="AX406" s="14" t="s">
        <v>79</v>
      </c>
      <c r="AY406" s="166" t="s">
        <v>151</v>
      </c>
    </row>
    <row r="407" spans="2:65" s="14" customFormat="1">
      <c r="B407" s="165"/>
      <c r="D407" s="151" t="s">
        <v>160</v>
      </c>
      <c r="E407" s="166" t="s">
        <v>1</v>
      </c>
      <c r="F407" s="167" t="s">
        <v>222</v>
      </c>
      <c r="H407" s="166" t="s">
        <v>1</v>
      </c>
      <c r="I407" s="168"/>
      <c r="J407" s="168"/>
      <c r="M407" s="165"/>
      <c r="N407" s="169"/>
      <c r="X407" s="170"/>
      <c r="AT407" s="166" t="s">
        <v>160</v>
      </c>
      <c r="AU407" s="166" t="s">
        <v>89</v>
      </c>
      <c r="AV407" s="14" t="s">
        <v>87</v>
      </c>
      <c r="AW407" s="14" t="s">
        <v>5</v>
      </c>
      <c r="AX407" s="14" t="s">
        <v>79</v>
      </c>
      <c r="AY407" s="166" t="s">
        <v>151</v>
      </c>
    </row>
    <row r="408" spans="2:65" s="12" customFormat="1">
      <c r="B408" s="150"/>
      <c r="D408" s="151" t="s">
        <v>160</v>
      </c>
      <c r="E408" s="152" t="s">
        <v>1</v>
      </c>
      <c r="F408" s="153" t="s">
        <v>89</v>
      </c>
      <c r="H408" s="154">
        <v>2</v>
      </c>
      <c r="I408" s="155"/>
      <c r="J408" s="155"/>
      <c r="M408" s="150"/>
      <c r="N408" s="156"/>
      <c r="X408" s="157"/>
      <c r="AT408" s="152" t="s">
        <v>160</v>
      </c>
      <c r="AU408" s="152" t="s">
        <v>89</v>
      </c>
      <c r="AV408" s="12" t="s">
        <v>89</v>
      </c>
      <c r="AW408" s="12" t="s">
        <v>5</v>
      </c>
      <c r="AX408" s="12" t="s">
        <v>79</v>
      </c>
      <c r="AY408" s="152" t="s">
        <v>151</v>
      </c>
    </row>
    <row r="409" spans="2:65" s="13" customFormat="1">
      <c r="B409" s="158"/>
      <c r="D409" s="151" t="s">
        <v>160</v>
      </c>
      <c r="E409" s="159" t="s">
        <v>1</v>
      </c>
      <c r="F409" s="160" t="s">
        <v>162</v>
      </c>
      <c r="H409" s="161">
        <v>2</v>
      </c>
      <c r="I409" s="162"/>
      <c r="J409" s="162"/>
      <c r="M409" s="158"/>
      <c r="N409" s="163"/>
      <c r="X409" s="164"/>
      <c r="AT409" s="159" t="s">
        <v>160</v>
      </c>
      <c r="AU409" s="159" t="s">
        <v>89</v>
      </c>
      <c r="AV409" s="13" t="s">
        <v>158</v>
      </c>
      <c r="AW409" s="13" t="s">
        <v>5</v>
      </c>
      <c r="AX409" s="13" t="s">
        <v>87</v>
      </c>
      <c r="AY409" s="159" t="s">
        <v>151</v>
      </c>
    </row>
    <row r="410" spans="2:65" s="1" customFormat="1" ht="24.2" customHeight="1">
      <c r="B410" s="31"/>
      <c r="C410" s="136" t="s">
        <v>521</v>
      </c>
      <c r="D410" s="136" t="s">
        <v>154</v>
      </c>
      <c r="E410" s="137" t="s">
        <v>522</v>
      </c>
      <c r="F410" s="138" t="s">
        <v>523</v>
      </c>
      <c r="G410" s="139" t="s">
        <v>264</v>
      </c>
      <c r="H410" s="140">
        <v>3</v>
      </c>
      <c r="I410" s="141"/>
      <c r="J410" s="141"/>
      <c r="K410" s="142">
        <f>ROUND(P410*H410,2)</f>
        <v>0</v>
      </c>
      <c r="L410" s="138" t="s">
        <v>157</v>
      </c>
      <c r="M410" s="31"/>
      <c r="N410" s="143" t="s">
        <v>1</v>
      </c>
      <c r="O410" s="144" t="s">
        <v>42</v>
      </c>
      <c r="P410" s="145">
        <f>I410+J410</f>
        <v>0</v>
      </c>
      <c r="Q410" s="145">
        <f>ROUND(I410*H410,2)</f>
        <v>0</v>
      </c>
      <c r="R410" s="145">
        <f>ROUND(J410*H410,2)</f>
        <v>0</v>
      </c>
      <c r="T410" s="146">
        <f>S410*H410</f>
        <v>0</v>
      </c>
      <c r="U410" s="146">
        <v>4.4200000000000001E-4</v>
      </c>
      <c r="V410" s="146">
        <f>U410*H410</f>
        <v>1.3259999999999999E-3</v>
      </c>
      <c r="W410" s="146">
        <v>0</v>
      </c>
      <c r="X410" s="147">
        <f>W410*H410</f>
        <v>0</v>
      </c>
      <c r="AR410" s="148" t="s">
        <v>227</v>
      </c>
      <c r="AT410" s="148" t="s">
        <v>154</v>
      </c>
      <c r="AU410" s="148" t="s">
        <v>89</v>
      </c>
      <c r="AY410" s="16" t="s">
        <v>151</v>
      </c>
      <c r="BE410" s="149">
        <f>IF(O410="základní",K410,0)</f>
        <v>0</v>
      </c>
      <c r="BF410" s="149">
        <f>IF(O410="snížená",K410,0)</f>
        <v>0</v>
      </c>
      <c r="BG410" s="149">
        <f>IF(O410="zákl. přenesená",K410,0)</f>
        <v>0</v>
      </c>
      <c r="BH410" s="149">
        <f>IF(O410="sníž. přenesená",K410,0)</f>
        <v>0</v>
      </c>
      <c r="BI410" s="149">
        <f>IF(O410="nulová",K410,0)</f>
        <v>0</v>
      </c>
      <c r="BJ410" s="16" t="s">
        <v>87</v>
      </c>
      <c r="BK410" s="149">
        <f>ROUND(P410*H410,2)</f>
        <v>0</v>
      </c>
      <c r="BL410" s="16" t="s">
        <v>227</v>
      </c>
      <c r="BM410" s="148" t="s">
        <v>524</v>
      </c>
    </row>
    <row r="411" spans="2:65" s="14" customFormat="1">
      <c r="B411" s="165"/>
      <c r="D411" s="151" t="s">
        <v>160</v>
      </c>
      <c r="E411" s="166" t="s">
        <v>1</v>
      </c>
      <c r="F411" s="167" t="s">
        <v>515</v>
      </c>
      <c r="H411" s="166" t="s">
        <v>1</v>
      </c>
      <c r="I411" s="168"/>
      <c r="J411" s="168"/>
      <c r="M411" s="165"/>
      <c r="N411" s="169"/>
      <c r="X411" s="170"/>
      <c r="AT411" s="166" t="s">
        <v>160</v>
      </c>
      <c r="AU411" s="166" t="s">
        <v>89</v>
      </c>
      <c r="AV411" s="14" t="s">
        <v>87</v>
      </c>
      <c r="AW411" s="14" t="s">
        <v>5</v>
      </c>
      <c r="AX411" s="14" t="s">
        <v>79</v>
      </c>
      <c r="AY411" s="166" t="s">
        <v>151</v>
      </c>
    </row>
    <row r="412" spans="2:65" s="14" customFormat="1">
      <c r="B412" s="165"/>
      <c r="D412" s="151" t="s">
        <v>160</v>
      </c>
      <c r="E412" s="166" t="s">
        <v>1</v>
      </c>
      <c r="F412" s="167" t="s">
        <v>222</v>
      </c>
      <c r="H412" s="166" t="s">
        <v>1</v>
      </c>
      <c r="I412" s="168"/>
      <c r="J412" s="168"/>
      <c r="M412" s="165"/>
      <c r="N412" s="169"/>
      <c r="X412" s="170"/>
      <c r="AT412" s="166" t="s">
        <v>160</v>
      </c>
      <c r="AU412" s="166" t="s">
        <v>89</v>
      </c>
      <c r="AV412" s="14" t="s">
        <v>87</v>
      </c>
      <c r="AW412" s="14" t="s">
        <v>5</v>
      </c>
      <c r="AX412" s="14" t="s">
        <v>79</v>
      </c>
      <c r="AY412" s="166" t="s">
        <v>151</v>
      </c>
    </row>
    <row r="413" spans="2:65" s="12" customFormat="1">
      <c r="B413" s="150"/>
      <c r="D413" s="151" t="s">
        <v>160</v>
      </c>
      <c r="E413" s="152" t="s">
        <v>1</v>
      </c>
      <c r="F413" s="153" t="s">
        <v>99</v>
      </c>
      <c r="H413" s="154">
        <v>3</v>
      </c>
      <c r="I413" s="155"/>
      <c r="J413" s="155"/>
      <c r="M413" s="150"/>
      <c r="N413" s="156"/>
      <c r="X413" s="157"/>
      <c r="AT413" s="152" t="s">
        <v>160</v>
      </c>
      <c r="AU413" s="152" t="s">
        <v>89</v>
      </c>
      <c r="AV413" s="12" t="s">
        <v>89</v>
      </c>
      <c r="AW413" s="12" t="s">
        <v>5</v>
      </c>
      <c r="AX413" s="12" t="s">
        <v>79</v>
      </c>
      <c r="AY413" s="152" t="s">
        <v>151</v>
      </c>
    </row>
    <row r="414" spans="2:65" s="13" customFormat="1">
      <c r="B414" s="158"/>
      <c r="D414" s="151" t="s">
        <v>160</v>
      </c>
      <c r="E414" s="159" t="s">
        <v>1</v>
      </c>
      <c r="F414" s="160" t="s">
        <v>162</v>
      </c>
      <c r="H414" s="161">
        <v>3</v>
      </c>
      <c r="I414" s="162"/>
      <c r="J414" s="162"/>
      <c r="M414" s="158"/>
      <c r="N414" s="163"/>
      <c r="X414" s="164"/>
      <c r="AT414" s="159" t="s">
        <v>160</v>
      </c>
      <c r="AU414" s="159" t="s">
        <v>89</v>
      </c>
      <c r="AV414" s="13" t="s">
        <v>158</v>
      </c>
      <c r="AW414" s="13" t="s">
        <v>5</v>
      </c>
      <c r="AX414" s="13" t="s">
        <v>87</v>
      </c>
      <c r="AY414" s="159" t="s">
        <v>151</v>
      </c>
    </row>
    <row r="415" spans="2:65" s="1" customFormat="1" ht="24.2" customHeight="1">
      <c r="B415" s="31"/>
      <c r="C415" s="136" t="s">
        <v>525</v>
      </c>
      <c r="D415" s="136" t="s">
        <v>154</v>
      </c>
      <c r="E415" s="137" t="s">
        <v>526</v>
      </c>
      <c r="F415" s="138" t="s">
        <v>527</v>
      </c>
      <c r="G415" s="139" t="s">
        <v>190</v>
      </c>
      <c r="H415" s="140">
        <v>15</v>
      </c>
      <c r="I415" s="141"/>
      <c r="J415" s="141"/>
      <c r="K415" s="142">
        <f>ROUND(P415*H415,2)</f>
        <v>0</v>
      </c>
      <c r="L415" s="138" t="s">
        <v>157</v>
      </c>
      <c r="M415" s="31"/>
      <c r="N415" s="143" t="s">
        <v>1</v>
      </c>
      <c r="O415" s="144" t="s">
        <v>42</v>
      </c>
      <c r="P415" s="145">
        <f>I415+J415</f>
        <v>0</v>
      </c>
      <c r="Q415" s="145">
        <f>ROUND(I415*H415,2)</f>
        <v>0</v>
      </c>
      <c r="R415" s="145">
        <f>ROUND(J415*H415,2)</f>
        <v>0</v>
      </c>
      <c r="T415" s="146">
        <f>S415*H415</f>
        <v>0</v>
      </c>
      <c r="U415" s="146">
        <v>1.1076E-3</v>
      </c>
      <c r="V415" s="146">
        <f>U415*H415</f>
        <v>1.6614E-2</v>
      </c>
      <c r="W415" s="146">
        <v>0</v>
      </c>
      <c r="X415" s="147">
        <f>W415*H415</f>
        <v>0</v>
      </c>
      <c r="AR415" s="148" t="s">
        <v>227</v>
      </c>
      <c r="AT415" s="148" t="s">
        <v>154</v>
      </c>
      <c r="AU415" s="148" t="s">
        <v>89</v>
      </c>
      <c r="AY415" s="16" t="s">
        <v>151</v>
      </c>
      <c r="BE415" s="149">
        <f>IF(O415="základní",K415,0)</f>
        <v>0</v>
      </c>
      <c r="BF415" s="149">
        <f>IF(O415="snížená",K415,0)</f>
        <v>0</v>
      </c>
      <c r="BG415" s="149">
        <f>IF(O415="zákl. přenesená",K415,0)</f>
        <v>0</v>
      </c>
      <c r="BH415" s="149">
        <f>IF(O415="sníž. přenesená",K415,0)</f>
        <v>0</v>
      </c>
      <c r="BI415" s="149">
        <f>IF(O415="nulová",K415,0)</f>
        <v>0</v>
      </c>
      <c r="BJ415" s="16" t="s">
        <v>87</v>
      </c>
      <c r="BK415" s="149">
        <f>ROUND(P415*H415,2)</f>
        <v>0</v>
      </c>
      <c r="BL415" s="16" t="s">
        <v>227</v>
      </c>
      <c r="BM415" s="148" t="s">
        <v>528</v>
      </c>
    </row>
    <row r="416" spans="2:65" s="14" customFormat="1">
      <c r="B416" s="165"/>
      <c r="D416" s="151" t="s">
        <v>160</v>
      </c>
      <c r="E416" s="166" t="s">
        <v>1</v>
      </c>
      <c r="F416" s="167" t="s">
        <v>529</v>
      </c>
      <c r="H416" s="166" t="s">
        <v>1</v>
      </c>
      <c r="I416" s="168"/>
      <c r="J416" s="168"/>
      <c r="M416" s="165"/>
      <c r="N416" s="169"/>
      <c r="X416" s="170"/>
      <c r="AT416" s="166" t="s">
        <v>160</v>
      </c>
      <c r="AU416" s="166" t="s">
        <v>89</v>
      </c>
      <c r="AV416" s="14" t="s">
        <v>87</v>
      </c>
      <c r="AW416" s="14" t="s">
        <v>5</v>
      </c>
      <c r="AX416" s="14" t="s">
        <v>79</v>
      </c>
      <c r="AY416" s="166" t="s">
        <v>151</v>
      </c>
    </row>
    <row r="417" spans="2:65" s="14" customFormat="1">
      <c r="B417" s="165"/>
      <c r="D417" s="151" t="s">
        <v>160</v>
      </c>
      <c r="E417" s="166" t="s">
        <v>1</v>
      </c>
      <c r="F417" s="167" t="s">
        <v>222</v>
      </c>
      <c r="H417" s="166" t="s">
        <v>1</v>
      </c>
      <c r="I417" s="168"/>
      <c r="J417" s="168"/>
      <c r="M417" s="165"/>
      <c r="N417" s="169"/>
      <c r="X417" s="170"/>
      <c r="AT417" s="166" t="s">
        <v>160</v>
      </c>
      <c r="AU417" s="166" t="s">
        <v>89</v>
      </c>
      <c r="AV417" s="14" t="s">
        <v>87</v>
      </c>
      <c r="AW417" s="14" t="s">
        <v>5</v>
      </c>
      <c r="AX417" s="14" t="s">
        <v>79</v>
      </c>
      <c r="AY417" s="166" t="s">
        <v>151</v>
      </c>
    </row>
    <row r="418" spans="2:65" s="12" customFormat="1">
      <c r="B418" s="150"/>
      <c r="D418" s="151" t="s">
        <v>160</v>
      </c>
      <c r="E418" s="152" t="s">
        <v>1</v>
      </c>
      <c r="F418" s="153" t="s">
        <v>476</v>
      </c>
      <c r="H418" s="154">
        <v>15</v>
      </c>
      <c r="I418" s="155"/>
      <c r="J418" s="155"/>
      <c r="M418" s="150"/>
      <c r="N418" s="156"/>
      <c r="X418" s="157"/>
      <c r="AT418" s="152" t="s">
        <v>160</v>
      </c>
      <c r="AU418" s="152" t="s">
        <v>89</v>
      </c>
      <c r="AV418" s="12" t="s">
        <v>89</v>
      </c>
      <c r="AW418" s="12" t="s">
        <v>5</v>
      </c>
      <c r="AX418" s="12" t="s">
        <v>79</v>
      </c>
      <c r="AY418" s="152" t="s">
        <v>151</v>
      </c>
    </row>
    <row r="419" spans="2:65" s="13" customFormat="1">
      <c r="B419" s="158"/>
      <c r="D419" s="151" t="s">
        <v>160</v>
      </c>
      <c r="E419" s="159" t="s">
        <v>1</v>
      </c>
      <c r="F419" s="160" t="s">
        <v>162</v>
      </c>
      <c r="H419" s="161">
        <v>15</v>
      </c>
      <c r="I419" s="162"/>
      <c r="J419" s="162"/>
      <c r="M419" s="158"/>
      <c r="N419" s="163"/>
      <c r="X419" s="164"/>
      <c r="AT419" s="159" t="s">
        <v>160</v>
      </c>
      <c r="AU419" s="159" t="s">
        <v>89</v>
      </c>
      <c r="AV419" s="13" t="s">
        <v>158</v>
      </c>
      <c r="AW419" s="13" t="s">
        <v>5</v>
      </c>
      <c r="AX419" s="13" t="s">
        <v>87</v>
      </c>
      <c r="AY419" s="159" t="s">
        <v>151</v>
      </c>
    </row>
    <row r="420" spans="2:65" s="1" customFormat="1" ht="24.2" customHeight="1">
      <c r="B420" s="31"/>
      <c r="C420" s="136" t="s">
        <v>530</v>
      </c>
      <c r="D420" s="136" t="s">
        <v>154</v>
      </c>
      <c r="E420" s="137" t="s">
        <v>531</v>
      </c>
      <c r="F420" s="138" t="s">
        <v>532</v>
      </c>
      <c r="G420" s="139" t="s">
        <v>292</v>
      </c>
      <c r="H420" s="140"/>
      <c r="I420" s="141"/>
      <c r="J420" s="141"/>
      <c r="K420" s="142">
        <f>ROUND(P420*H420,2)</f>
        <v>0</v>
      </c>
      <c r="L420" s="138" t="s">
        <v>157</v>
      </c>
      <c r="M420" s="31"/>
      <c r="N420" s="143" t="s">
        <v>1</v>
      </c>
      <c r="O420" s="144" t="s">
        <v>42</v>
      </c>
      <c r="P420" s="145">
        <f>I420+J420</f>
        <v>0</v>
      </c>
      <c r="Q420" s="145">
        <f>ROUND(I420*H420,2)</f>
        <v>0</v>
      </c>
      <c r="R420" s="145">
        <f>ROUND(J420*H420,2)</f>
        <v>0</v>
      </c>
      <c r="T420" s="146">
        <f>S420*H420</f>
        <v>0</v>
      </c>
      <c r="U420" s="146">
        <v>0</v>
      </c>
      <c r="V420" s="146">
        <f>U420*H420</f>
        <v>0</v>
      </c>
      <c r="W420" s="146">
        <v>0</v>
      </c>
      <c r="X420" s="147">
        <f>W420*H420</f>
        <v>0</v>
      </c>
      <c r="AR420" s="148" t="s">
        <v>227</v>
      </c>
      <c r="AT420" s="148" t="s">
        <v>154</v>
      </c>
      <c r="AU420" s="148" t="s">
        <v>89</v>
      </c>
      <c r="AY420" s="16" t="s">
        <v>151</v>
      </c>
      <c r="BE420" s="149">
        <f>IF(O420="základní",K420,0)</f>
        <v>0</v>
      </c>
      <c r="BF420" s="149">
        <f>IF(O420="snížená",K420,0)</f>
        <v>0</v>
      </c>
      <c r="BG420" s="149">
        <f>IF(O420="zákl. přenesená",K420,0)</f>
        <v>0</v>
      </c>
      <c r="BH420" s="149">
        <f>IF(O420="sníž. přenesená",K420,0)</f>
        <v>0</v>
      </c>
      <c r="BI420" s="149">
        <f>IF(O420="nulová",K420,0)</f>
        <v>0</v>
      </c>
      <c r="BJ420" s="16" t="s">
        <v>87</v>
      </c>
      <c r="BK420" s="149">
        <f>ROUND(P420*H420,2)</f>
        <v>0</v>
      </c>
      <c r="BL420" s="16" t="s">
        <v>227</v>
      </c>
      <c r="BM420" s="148" t="s">
        <v>533</v>
      </c>
    </row>
    <row r="421" spans="2:65" s="11" customFormat="1" ht="22.9" customHeight="1">
      <c r="B421" s="124"/>
      <c r="D421" s="125" t="s">
        <v>78</v>
      </c>
      <c r="E421" s="134" t="s">
        <v>534</v>
      </c>
      <c r="F421" s="134" t="s">
        <v>535</v>
      </c>
      <c r="I421" s="127"/>
      <c r="J421" s="127"/>
      <c r="K421" s="135">
        <f>BK421</f>
        <v>0</v>
      </c>
      <c r="M421" s="124"/>
      <c r="N421" s="128"/>
      <c r="Q421" s="129">
        <f>SUM(Q422:Q443)</f>
        <v>0</v>
      </c>
      <c r="R421" s="129">
        <f>SUM(R422:R443)</f>
        <v>0</v>
      </c>
      <c r="T421" s="130">
        <f>SUM(T422:T443)</f>
        <v>0</v>
      </c>
      <c r="V421" s="130">
        <f>SUM(V422:V443)</f>
        <v>9.9487200000000012E-3</v>
      </c>
      <c r="X421" s="131">
        <f>SUM(X422:X443)</f>
        <v>4.4962549999999997</v>
      </c>
      <c r="AR421" s="125" t="s">
        <v>89</v>
      </c>
      <c r="AT421" s="132" t="s">
        <v>78</v>
      </c>
      <c r="AU421" s="132" t="s">
        <v>87</v>
      </c>
      <c r="AY421" s="125" t="s">
        <v>151</v>
      </c>
      <c r="BK421" s="133">
        <f>SUM(BK422:BK443)</f>
        <v>0</v>
      </c>
    </row>
    <row r="422" spans="2:65" s="1" customFormat="1" ht="24.2" customHeight="1">
      <c r="B422" s="31"/>
      <c r="C422" s="136" t="s">
        <v>536</v>
      </c>
      <c r="D422" s="136" t="s">
        <v>154</v>
      </c>
      <c r="E422" s="137" t="s">
        <v>537</v>
      </c>
      <c r="F422" s="138" t="s">
        <v>538</v>
      </c>
      <c r="G422" s="139" t="s">
        <v>97</v>
      </c>
      <c r="H422" s="140">
        <v>473.29</v>
      </c>
      <c r="I422" s="141"/>
      <c r="J422" s="141"/>
      <c r="K422" s="142">
        <f>ROUND(P422*H422,2)</f>
        <v>0</v>
      </c>
      <c r="L422" s="138" t="s">
        <v>157</v>
      </c>
      <c r="M422" s="31"/>
      <c r="N422" s="143" t="s">
        <v>1</v>
      </c>
      <c r="O422" s="144" t="s">
        <v>42</v>
      </c>
      <c r="P422" s="145">
        <f>I422+J422</f>
        <v>0</v>
      </c>
      <c r="Q422" s="145">
        <f>ROUND(I422*H422,2)</f>
        <v>0</v>
      </c>
      <c r="R422" s="145">
        <f>ROUND(J422*H422,2)</f>
        <v>0</v>
      </c>
      <c r="T422" s="146">
        <f>S422*H422</f>
        <v>0</v>
      </c>
      <c r="U422" s="146">
        <v>0</v>
      </c>
      <c r="V422" s="146">
        <f>U422*H422</f>
        <v>0</v>
      </c>
      <c r="W422" s="146">
        <v>9.4999999999999998E-3</v>
      </c>
      <c r="X422" s="147">
        <f>W422*H422</f>
        <v>4.4962549999999997</v>
      </c>
      <c r="AR422" s="148" t="s">
        <v>227</v>
      </c>
      <c r="AT422" s="148" t="s">
        <v>154</v>
      </c>
      <c r="AU422" s="148" t="s">
        <v>89</v>
      </c>
      <c r="AY422" s="16" t="s">
        <v>151</v>
      </c>
      <c r="BE422" s="149">
        <f>IF(O422="základní",K422,0)</f>
        <v>0</v>
      </c>
      <c r="BF422" s="149">
        <f>IF(O422="snížená",K422,0)</f>
        <v>0</v>
      </c>
      <c r="BG422" s="149">
        <f>IF(O422="zákl. přenesená",K422,0)</f>
        <v>0</v>
      </c>
      <c r="BH422" s="149">
        <f>IF(O422="sníž. přenesená",K422,0)</f>
        <v>0</v>
      </c>
      <c r="BI422" s="149">
        <f>IF(O422="nulová",K422,0)</f>
        <v>0</v>
      </c>
      <c r="BJ422" s="16" t="s">
        <v>87</v>
      </c>
      <c r="BK422" s="149">
        <f>ROUND(P422*H422,2)</f>
        <v>0</v>
      </c>
      <c r="BL422" s="16" t="s">
        <v>227</v>
      </c>
      <c r="BM422" s="148" t="s">
        <v>539</v>
      </c>
    </row>
    <row r="423" spans="2:65" s="12" customFormat="1">
      <c r="B423" s="150"/>
      <c r="D423" s="151" t="s">
        <v>160</v>
      </c>
      <c r="E423" s="152" t="s">
        <v>1</v>
      </c>
      <c r="F423" s="153" t="s">
        <v>540</v>
      </c>
      <c r="H423" s="154">
        <v>473.29</v>
      </c>
      <c r="I423" s="155"/>
      <c r="J423" s="155"/>
      <c r="M423" s="150"/>
      <c r="N423" s="156"/>
      <c r="X423" s="157"/>
      <c r="AT423" s="152" t="s">
        <v>160</v>
      </c>
      <c r="AU423" s="152" t="s">
        <v>89</v>
      </c>
      <c r="AV423" s="12" t="s">
        <v>89</v>
      </c>
      <c r="AW423" s="12" t="s">
        <v>5</v>
      </c>
      <c r="AX423" s="12" t="s">
        <v>79</v>
      </c>
      <c r="AY423" s="152" t="s">
        <v>151</v>
      </c>
    </row>
    <row r="424" spans="2:65" s="13" customFormat="1">
      <c r="B424" s="158"/>
      <c r="D424" s="151" t="s">
        <v>160</v>
      </c>
      <c r="E424" s="159" t="s">
        <v>1</v>
      </c>
      <c r="F424" s="160" t="s">
        <v>162</v>
      </c>
      <c r="H424" s="161">
        <v>473.29</v>
      </c>
      <c r="I424" s="162"/>
      <c r="J424" s="162"/>
      <c r="M424" s="158"/>
      <c r="N424" s="163"/>
      <c r="X424" s="164"/>
      <c r="AT424" s="159" t="s">
        <v>160</v>
      </c>
      <c r="AU424" s="159" t="s">
        <v>89</v>
      </c>
      <c r="AV424" s="13" t="s">
        <v>158</v>
      </c>
      <c r="AW424" s="13" t="s">
        <v>5</v>
      </c>
      <c r="AX424" s="13" t="s">
        <v>87</v>
      </c>
      <c r="AY424" s="159" t="s">
        <v>151</v>
      </c>
    </row>
    <row r="425" spans="2:65" s="1" customFormat="1" ht="24.2" customHeight="1">
      <c r="B425" s="31"/>
      <c r="C425" s="136" t="s">
        <v>541</v>
      </c>
      <c r="D425" s="136" t="s">
        <v>154</v>
      </c>
      <c r="E425" s="137" t="s">
        <v>542</v>
      </c>
      <c r="F425" s="138" t="s">
        <v>543</v>
      </c>
      <c r="G425" s="139" t="s">
        <v>190</v>
      </c>
      <c r="H425" s="140">
        <v>83.405000000000001</v>
      </c>
      <c r="I425" s="141"/>
      <c r="J425" s="141"/>
      <c r="K425" s="142">
        <f>ROUND(P425*H425,2)</f>
        <v>0</v>
      </c>
      <c r="L425" s="138" t="s">
        <v>157</v>
      </c>
      <c r="M425" s="31"/>
      <c r="N425" s="143" t="s">
        <v>1</v>
      </c>
      <c r="O425" s="144" t="s">
        <v>42</v>
      </c>
      <c r="P425" s="145">
        <f>I425+J425</f>
        <v>0</v>
      </c>
      <c r="Q425" s="145">
        <f>ROUND(I425*H425,2)</f>
        <v>0</v>
      </c>
      <c r="R425" s="145">
        <f>ROUND(J425*H425,2)</f>
        <v>0</v>
      </c>
      <c r="T425" s="146">
        <f>S425*H425</f>
        <v>0</v>
      </c>
      <c r="U425" s="146">
        <v>0</v>
      </c>
      <c r="V425" s="146">
        <f>U425*H425</f>
        <v>0</v>
      </c>
      <c r="W425" s="146">
        <v>0</v>
      </c>
      <c r="X425" s="147">
        <f>W425*H425</f>
        <v>0</v>
      </c>
      <c r="AR425" s="148" t="s">
        <v>227</v>
      </c>
      <c r="AT425" s="148" t="s">
        <v>154</v>
      </c>
      <c r="AU425" s="148" t="s">
        <v>89</v>
      </c>
      <c r="AY425" s="16" t="s">
        <v>151</v>
      </c>
      <c r="BE425" s="149">
        <f>IF(O425="základní",K425,0)</f>
        <v>0</v>
      </c>
      <c r="BF425" s="149">
        <f>IF(O425="snížená",K425,0)</f>
        <v>0</v>
      </c>
      <c r="BG425" s="149">
        <f>IF(O425="zákl. přenesená",K425,0)</f>
        <v>0</v>
      </c>
      <c r="BH425" s="149">
        <f>IF(O425="sníž. přenesená",K425,0)</f>
        <v>0</v>
      </c>
      <c r="BI425" s="149">
        <f>IF(O425="nulová",K425,0)</f>
        <v>0</v>
      </c>
      <c r="BJ425" s="16" t="s">
        <v>87</v>
      </c>
      <c r="BK425" s="149">
        <f>ROUND(P425*H425,2)</f>
        <v>0</v>
      </c>
      <c r="BL425" s="16" t="s">
        <v>227</v>
      </c>
      <c r="BM425" s="148" t="s">
        <v>544</v>
      </c>
    </row>
    <row r="426" spans="2:65" s="12" customFormat="1">
      <c r="B426" s="150"/>
      <c r="D426" s="151" t="s">
        <v>160</v>
      </c>
      <c r="E426" s="152" t="s">
        <v>1</v>
      </c>
      <c r="F426" s="153" t="s">
        <v>545</v>
      </c>
      <c r="H426" s="154">
        <v>20.574999999999999</v>
      </c>
      <c r="I426" s="155"/>
      <c r="J426" s="155"/>
      <c r="M426" s="150"/>
      <c r="N426" s="156"/>
      <c r="X426" s="157"/>
      <c r="AT426" s="152" t="s">
        <v>160</v>
      </c>
      <c r="AU426" s="152" t="s">
        <v>89</v>
      </c>
      <c r="AV426" s="12" t="s">
        <v>89</v>
      </c>
      <c r="AW426" s="12" t="s">
        <v>5</v>
      </c>
      <c r="AX426" s="12" t="s">
        <v>79</v>
      </c>
      <c r="AY426" s="152" t="s">
        <v>151</v>
      </c>
    </row>
    <row r="427" spans="2:65" s="12" customFormat="1">
      <c r="B427" s="150"/>
      <c r="D427" s="151" t="s">
        <v>160</v>
      </c>
      <c r="E427" s="152" t="s">
        <v>1</v>
      </c>
      <c r="F427" s="153" t="s">
        <v>546</v>
      </c>
      <c r="H427" s="154">
        <v>62.83</v>
      </c>
      <c r="I427" s="155"/>
      <c r="J427" s="155"/>
      <c r="M427" s="150"/>
      <c r="N427" s="156"/>
      <c r="X427" s="157"/>
      <c r="AT427" s="152" t="s">
        <v>160</v>
      </c>
      <c r="AU427" s="152" t="s">
        <v>89</v>
      </c>
      <c r="AV427" s="12" t="s">
        <v>89</v>
      </c>
      <c r="AW427" s="12" t="s">
        <v>5</v>
      </c>
      <c r="AX427" s="12" t="s">
        <v>79</v>
      </c>
      <c r="AY427" s="152" t="s">
        <v>151</v>
      </c>
    </row>
    <row r="428" spans="2:65" s="13" customFormat="1">
      <c r="B428" s="158"/>
      <c r="D428" s="151" t="s">
        <v>160</v>
      </c>
      <c r="E428" s="159" t="s">
        <v>1</v>
      </c>
      <c r="F428" s="160" t="s">
        <v>162</v>
      </c>
      <c r="H428" s="161">
        <v>83.405000000000001</v>
      </c>
      <c r="I428" s="162"/>
      <c r="J428" s="162"/>
      <c r="M428" s="158"/>
      <c r="N428" s="163"/>
      <c r="X428" s="164"/>
      <c r="AT428" s="159" t="s">
        <v>160</v>
      </c>
      <c r="AU428" s="159" t="s">
        <v>89</v>
      </c>
      <c r="AV428" s="13" t="s">
        <v>158</v>
      </c>
      <c r="AW428" s="13" t="s">
        <v>5</v>
      </c>
      <c r="AX428" s="13" t="s">
        <v>87</v>
      </c>
      <c r="AY428" s="159" t="s">
        <v>151</v>
      </c>
    </row>
    <row r="429" spans="2:65" s="1" customFormat="1" ht="24.2" customHeight="1">
      <c r="B429" s="31"/>
      <c r="C429" s="136" t="s">
        <v>547</v>
      </c>
      <c r="D429" s="136" t="s">
        <v>154</v>
      </c>
      <c r="E429" s="137" t="s">
        <v>548</v>
      </c>
      <c r="F429" s="138" t="s">
        <v>549</v>
      </c>
      <c r="G429" s="139" t="s">
        <v>190</v>
      </c>
      <c r="H429" s="140">
        <v>144.76499999999999</v>
      </c>
      <c r="I429" s="141"/>
      <c r="J429" s="141"/>
      <c r="K429" s="142">
        <f>ROUND(P429*H429,2)</f>
        <v>0</v>
      </c>
      <c r="L429" s="138" t="s">
        <v>157</v>
      </c>
      <c r="M429" s="31"/>
      <c r="N429" s="143" t="s">
        <v>1</v>
      </c>
      <c r="O429" s="144" t="s">
        <v>42</v>
      </c>
      <c r="P429" s="145">
        <f>I429+J429</f>
        <v>0</v>
      </c>
      <c r="Q429" s="145">
        <f>ROUND(I429*H429,2)</f>
        <v>0</v>
      </c>
      <c r="R429" s="145">
        <f>ROUND(J429*H429,2)</f>
        <v>0</v>
      </c>
      <c r="T429" s="146">
        <f>S429*H429</f>
        <v>0</v>
      </c>
      <c r="U429" s="146">
        <v>0</v>
      </c>
      <c r="V429" s="146">
        <f>U429*H429</f>
        <v>0</v>
      </c>
      <c r="W429" s="146">
        <v>0</v>
      </c>
      <c r="X429" s="147">
        <f>W429*H429</f>
        <v>0</v>
      </c>
      <c r="AR429" s="148" t="s">
        <v>227</v>
      </c>
      <c r="AT429" s="148" t="s">
        <v>154</v>
      </c>
      <c r="AU429" s="148" t="s">
        <v>89</v>
      </c>
      <c r="AY429" s="16" t="s">
        <v>151</v>
      </c>
      <c r="BE429" s="149">
        <f>IF(O429="základní",K429,0)</f>
        <v>0</v>
      </c>
      <c r="BF429" s="149">
        <f>IF(O429="snížená",K429,0)</f>
        <v>0</v>
      </c>
      <c r="BG429" s="149">
        <f>IF(O429="zákl. přenesená",K429,0)</f>
        <v>0</v>
      </c>
      <c r="BH429" s="149">
        <f>IF(O429="sníž. přenesená",K429,0)</f>
        <v>0</v>
      </c>
      <c r="BI429" s="149">
        <f>IF(O429="nulová",K429,0)</f>
        <v>0</v>
      </c>
      <c r="BJ429" s="16" t="s">
        <v>87</v>
      </c>
      <c r="BK429" s="149">
        <f>ROUND(P429*H429,2)</f>
        <v>0</v>
      </c>
      <c r="BL429" s="16" t="s">
        <v>227</v>
      </c>
      <c r="BM429" s="148" t="s">
        <v>550</v>
      </c>
    </row>
    <row r="430" spans="2:65" s="12" customFormat="1">
      <c r="B430" s="150"/>
      <c r="D430" s="151" t="s">
        <v>160</v>
      </c>
      <c r="E430" s="152" t="s">
        <v>1</v>
      </c>
      <c r="F430" s="153" t="s">
        <v>551</v>
      </c>
      <c r="H430" s="154">
        <v>144.76499999999999</v>
      </c>
      <c r="I430" s="155"/>
      <c r="J430" s="155"/>
      <c r="M430" s="150"/>
      <c r="N430" s="156"/>
      <c r="X430" s="157"/>
      <c r="AT430" s="152" t="s">
        <v>160</v>
      </c>
      <c r="AU430" s="152" t="s">
        <v>89</v>
      </c>
      <c r="AV430" s="12" t="s">
        <v>89</v>
      </c>
      <c r="AW430" s="12" t="s">
        <v>5</v>
      </c>
      <c r="AX430" s="12" t="s">
        <v>79</v>
      </c>
      <c r="AY430" s="152" t="s">
        <v>151</v>
      </c>
    </row>
    <row r="431" spans="2:65" s="13" customFormat="1">
      <c r="B431" s="158"/>
      <c r="D431" s="151" t="s">
        <v>160</v>
      </c>
      <c r="E431" s="159" t="s">
        <v>1</v>
      </c>
      <c r="F431" s="160" t="s">
        <v>162</v>
      </c>
      <c r="H431" s="161">
        <v>144.76499999999999</v>
      </c>
      <c r="I431" s="162"/>
      <c r="J431" s="162"/>
      <c r="M431" s="158"/>
      <c r="N431" s="163"/>
      <c r="X431" s="164"/>
      <c r="AT431" s="159" t="s">
        <v>160</v>
      </c>
      <c r="AU431" s="159" t="s">
        <v>89</v>
      </c>
      <c r="AV431" s="13" t="s">
        <v>158</v>
      </c>
      <c r="AW431" s="13" t="s">
        <v>5</v>
      </c>
      <c r="AX431" s="13" t="s">
        <v>87</v>
      </c>
      <c r="AY431" s="159" t="s">
        <v>151</v>
      </c>
    </row>
    <row r="432" spans="2:65" s="1" customFormat="1" ht="24.2" customHeight="1">
      <c r="B432" s="31"/>
      <c r="C432" s="175" t="s">
        <v>552</v>
      </c>
      <c r="D432" s="175" t="s">
        <v>232</v>
      </c>
      <c r="E432" s="176" t="s">
        <v>553</v>
      </c>
      <c r="F432" s="177" t="s">
        <v>554</v>
      </c>
      <c r="G432" s="178" t="s">
        <v>190</v>
      </c>
      <c r="H432" s="179">
        <v>159.24199999999999</v>
      </c>
      <c r="I432" s="180"/>
      <c r="J432" s="181"/>
      <c r="K432" s="182">
        <f>ROUND(P432*H432,2)</f>
        <v>0</v>
      </c>
      <c r="L432" s="177" t="s">
        <v>157</v>
      </c>
      <c r="M432" s="183"/>
      <c r="N432" s="184" t="s">
        <v>1</v>
      </c>
      <c r="O432" s="144" t="s">
        <v>42</v>
      </c>
      <c r="P432" s="145">
        <f>I432+J432</f>
        <v>0</v>
      </c>
      <c r="Q432" s="145">
        <f>ROUND(I432*H432,2)</f>
        <v>0</v>
      </c>
      <c r="R432" s="145">
        <f>ROUND(J432*H432,2)</f>
        <v>0</v>
      </c>
      <c r="T432" s="146">
        <f>S432*H432</f>
        <v>0</v>
      </c>
      <c r="U432" s="146">
        <v>1.0000000000000001E-5</v>
      </c>
      <c r="V432" s="146">
        <f>U432*H432</f>
        <v>1.59242E-3</v>
      </c>
      <c r="W432" s="146">
        <v>0</v>
      </c>
      <c r="X432" s="147">
        <f>W432*H432</f>
        <v>0</v>
      </c>
      <c r="AR432" s="148" t="s">
        <v>235</v>
      </c>
      <c r="AT432" s="148" t="s">
        <v>232</v>
      </c>
      <c r="AU432" s="148" t="s">
        <v>89</v>
      </c>
      <c r="AY432" s="16" t="s">
        <v>151</v>
      </c>
      <c r="BE432" s="149">
        <f>IF(O432="základní",K432,0)</f>
        <v>0</v>
      </c>
      <c r="BF432" s="149">
        <f>IF(O432="snížená",K432,0)</f>
        <v>0</v>
      </c>
      <c r="BG432" s="149">
        <f>IF(O432="zákl. přenesená",K432,0)</f>
        <v>0</v>
      </c>
      <c r="BH432" s="149">
        <f>IF(O432="sníž. přenesená",K432,0)</f>
        <v>0</v>
      </c>
      <c r="BI432" s="149">
        <f>IF(O432="nulová",K432,0)</f>
        <v>0</v>
      </c>
      <c r="BJ432" s="16" t="s">
        <v>87</v>
      </c>
      <c r="BK432" s="149">
        <f>ROUND(P432*H432,2)</f>
        <v>0</v>
      </c>
      <c r="BL432" s="16" t="s">
        <v>227</v>
      </c>
      <c r="BM432" s="148" t="s">
        <v>555</v>
      </c>
    </row>
    <row r="433" spans="2:65" s="12" customFormat="1">
      <c r="B433" s="150"/>
      <c r="D433" s="151" t="s">
        <v>160</v>
      </c>
      <c r="E433" s="152" t="s">
        <v>1</v>
      </c>
      <c r="F433" s="153" t="s">
        <v>551</v>
      </c>
      <c r="H433" s="154">
        <v>144.76499999999999</v>
      </c>
      <c r="I433" s="155"/>
      <c r="J433" s="155"/>
      <c r="M433" s="150"/>
      <c r="N433" s="156"/>
      <c r="X433" s="157"/>
      <c r="AT433" s="152" t="s">
        <v>160</v>
      </c>
      <c r="AU433" s="152" t="s">
        <v>89</v>
      </c>
      <c r="AV433" s="12" t="s">
        <v>89</v>
      </c>
      <c r="AW433" s="12" t="s">
        <v>5</v>
      </c>
      <c r="AX433" s="12" t="s">
        <v>79</v>
      </c>
      <c r="AY433" s="152" t="s">
        <v>151</v>
      </c>
    </row>
    <row r="434" spans="2:65" s="13" customFormat="1">
      <c r="B434" s="158"/>
      <c r="D434" s="151" t="s">
        <v>160</v>
      </c>
      <c r="E434" s="159" t="s">
        <v>1</v>
      </c>
      <c r="F434" s="160" t="s">
        <v>162</v>
      </c>
      <c r="H434" s="161">
        <v>144.76499999999999</v>
      </c>
      <c r="I434" s="162"/>
      <c r="J434" s="162"/>
      <c r="M434" s="158"/>
      <c r="N434" s="163"/>
      <c r="X434" s="164"/>
      <c r="AT434" s="159" t="s">
        <v>160</v>
      </c>
      <c r="AU434" s="159" t="s">
        <v>89</v>
      </c>
      <c r="AV434" s="13" t="s">
        <v>158</v>
      </c>
      <c r="AW434" s="13" t="s">
        <v>5</v>
      </c>
      <c r="AX434" s="13" t="s">
        <v>87</v>
      </c>
      <c r="AY434" s="159" t="s">
        <v>151</v>
      </c>
    </row>
    <row r="435" spans="2:65" s="12" customFormat="1">
      <c r="B435" s="150"/>
      <c r="D435" s="151" t="s">
        <v>160</v>
      </c>
      <c r="F435" s="153" t="s">
        <v>556</v>
      </c>
      <c r="H435" s="154">
        <v>159.24199999999999</v>
      </c>
      <c r="I435" s="155"/>
      <c r="J435" s="155"/>
      <c r="M435" s="150"/>
      <c r="N435" s="156"/>
      <c r="X435" s="157"/>
      <c r="AT435" s="152" t="s">
        <v>160</v>
      </c>
      <c r="AU435" s="152" t="s">
        <v>89</v>
      </c>
      <c r="AV435" s="12" t="s">
        <v>89</v>
      </c>
      <c r="AW435" s="12" t="s">
        <v>4</v>
      </c>
      <c r="AX435" s="12" t="s">
        <v>87</v>
      </c>
      <c r="AY435" s="152" t="s">
        <v>151</v>
      </c>
    </row>
    <row r="436" spans="2:65" s="1" customFormat="1" ht="16.5" customHeight="1">
      <c r="B436" s="31"/>
      <c r="C436" s="136" t="s">
        <v>557</v>
      </c>
      <c r="D436" s="136" t="s">
        <v>154</v>
      </c>
      <c r="E436" s="137" t="s">
        <v>558</v>
      </c>
      <c r="F436" s="138" t="s">
        <v>559</v>
      </c>
      <c r="G436" s="139" t="s">
        <v>190</v>
      </c>
      <c r="H436" s="140">
        <v>74.61</v>
      </c>
      <c r="I436" s="141"/>
      <c r="J436" s="141"/>
      <c r="K436" s="142">
        <f>ROUND(P436*H436,2)</f>
        <v>0</v>
      </c>
      <c r="L436" s="138" t="s">
        <v>1</v>
      </c>
      <c r="M436" s="31"/>
      <c r="N436" s="143" t="s">
        <v>1</v>
      </c>
      <c r="O436" s="144" t="s">
        <v>42</v>
      </c>
      <c r="P436" s="145">
        <f>I436+J436</f>
        <v>0</v>
      </c>
      <c r="Q436" s="145">
        <f>ROUND(I436*H436,2)</f>
        <v>0</v>
      </c>
      <c r="R436" s="145">
        <f>ROUND(J436*H436,2)</f>
        <v>0</v>
      </c>
      <c r="T436" s="146">
        <f>S436*H436</f>
        <v>0</v>
      </c>
      <c r="U436" s="146">
        <v>1.0000000000000001E-5</v>
      </c>
      <c r="V436" s="146">
        <f>U436*H436</f>
        <v>7.4610000000000008E-4</v>
      </c>
      <c r="W436" s="146">
        <v>0</v>
      </c>
      <c r="X436" s="147">
        <f>W436*H436</f>
        <v>0</v>
      </c>
      <c r="AR436" s="148" t="s">
        <v>227</v>
      </c>
      <c r="AT436" s="148" t="s">
        <v>154</v>
      </c>
      <c r="AU436" s="148" t="s">
        <v>89</v>
      </c>
      <c r="AY436" s="16" t="s">
        <v>151</v>
      </c>
      <c r="BE436" s="149">
        <f>IF(O436="základní",K436,0)</f>
        <v>0</v>
      </c>
      <c r="BF436" s="149">
        <f>IF(O436="snížená",K436,0)</f>
        <v>0</v>
      </c>
      <c r="BG436" s="149">
        <f>IF(O436="zákl. přenesená",K436,0)</f>
        <v>0</v>
      </c>
      <c r="BH436" s="149">
        <f>IF(O436="sníž. přenesená",K436,0)</f>
        <v>0</v>
      </c>
      <c r="BI436" s="149">
        <f>IF(O436="nulová",K436,0)</f>
        <v>0</v>
      </c>
      <c r="BJ436" s="16" t="s">
        <v>87</v>
      </c>
      <c r="BK436" s="149">
        <f>ROUND(P436*H436,2)</f>
        <v>0</v>
      </c>
      <c r="BL436" s="16" t="s">
        <v>227</v>
      </c>
      <c r="BM436" s="148" t="s">
        <v>560</v>
      </c>
    </row>
    <row r="437" spans="2:65" s="12" customFormat="1">
      <c r="B437" s="150"/>
      <c r="D437" s="151" t="s">
        <v>160</v>
      </c>
      <c r="E437" s="152" t="s">
        <v>1</v>
      </c>
      <c r="F437" s="153" t="s">
        <v>516</v>
      </c>
      <c r="H437" s="154">
        <v>74.61</v>
      </c>
      <c r="I437" s="155"/>
      <c r="J437" s="155"/>
      <c r="M437" s="150"/>
      <c r="N437" s="156"/>
      <c r="X437" s="157"/>
      <c r="AT437" s="152" t="s">
        <v>160</v>
      </c>
      <c r="AU437" s="152" t="s">
        <v>89</v>
      </c>
      <c r="AV437" s="12" t="s">
        <v>89</v>
      </c>
      <c r="AW437" s="12" t="s">
        <v>5</v>
      </c>
      <c r="AX437" s="12" t="s">
        <v>79</v>
      </c>
      <c r="AY437" s="152" t="s">
        <v>151</v>
      </c>
    </row>
    <row r="438" spans="2:65" s="13" customFormat="1">
      <c r="B438" s="158"/>
      <c r="D438" s="151" t="s">
        <v>160</v>
      </c>
      <c r="E438" s="159" t="s">
        <v>1</v>
      </c>
      <c r="F438" s="160" t="s">
        <v>162</v>
      </c>
      <c r="H438" s="161">
        <v>74.61</v>
      </c>
      <c r="I438" s="162"/>
      <c r="J438" s="162"/>
      <c r="M438" s="158"/>
      <c r="N438" s="163"/>
      <c r="X438" s="164"/>
      <c r="AT438" s="159" t="s">
        <v>160</v>
      </c>
      <c r="AU438" s="159" t="s">
        <v>89</v>
      </c>
      <c r="AV438" s="13" t="s">
        <v>158</v>
      </c>
      <c r="AW438" s="13" t="s">
        <v>5</v>
      </c>
      <c r="AX438" s="13" t="s">
        <v>87</v>
      </c>
      <c r="AY438" s="159" t="s">
        <v>151</v>
      </c>
    </row>
    <row r="439" spans="2:65" s="1" customFormat="1" ht="24.2" customHeight="1">
      <c r="B439" s="31"/>
      <c r="C439" s="175" t="s">
        <v>561</v>
      </c>
      <c r="D439" s="175" t="s">
        <v>232</v>
      </c>
      <c r="E439" s="176" t="s">
        <v>562</v>
      </c>
      <c r="F439" s="177" t="s">
        <v>563</v>
      </c>
      <c r="G439" s="178" t="s">
        <v>190</v>
      </c>
      <c r="H439" s="179">
        <v>76.102000000000004</v>
      </c>
      <c r="I439" s="180"/>
      <c r="J439" s="181"/>
      <c r="K439" s="182">
        <f>ROUND(P439*H439,2)</f>
        <v>0</v>
      </c>
      <c r="L439" s="177" t="s">
        <v>157</v>
      </c>
      <c r="M439" s="183"/>
      <c r="N439" s="184" t="s">
        <v>1</v>
      </c>
      <c r="O439" s="144" t="s">
        <v>42</v>
      </c>
      <c r="P439" s="145">
        <f>I439+J439</f>
        <v>0</v>
      </c>
      <c r="Q439" s="145">
        <f>ROUND(I439*H439,2)</f>
        <v>0</v>
      </c>
      <c r="R439" s="145">
        <f>ROUND(J439*H439,2)</f>
        <v>0</v>
      </c>
      <c r="T439" s="146">
        <f>S439*H439</f>
        <v>0</v>
      </c>
      <c r="U439" s="146">
        <v>1E-4</v>
      </c>
      <c r="V439" s="146">
        <f>U439*H439</f>
        <v>7.610200000000001E-3</v>
      </c>
      <c r="W439" s="146">
        <v>0</v>
      </c>
      <c r="X439" s="147">
        <f>W439*H439</f>
        <v>0</v>
      </c>
      <c r="AR439" s="148" t="s">
        <v>235</v>
      </c>
      <c r="AT439" s="148" t="s">
        <v>232</v>
      </c>
      <c r="AU439" s="148" t="s">
        <v>89</v>
      </c>
      <c r="AY439" s="16" t="s">
        <v>151</v>
      </c>
      <c r="BE439" s="149">
        <f>IF(O439="základní",K439,0)</f>
        <v>0</v>
      </c>
      <c r="BF439" s="149">
        <f>IF(O439="snížená",K439,0)</f>
        <v>0</v>
      </c>
      <c r="BG439" s="149">
        <f>IF(O439="zákl. přenesená",K439,0)</f>
        <v>0</v>
      </c>
      <c r="BH439" s="149">
        <f>IF(O439="sníž. přenesená",K439,0)</f>
        <v>0</v>
      </c>
      <c r="BI439" s="149">
        <f>IF(O439="nulová",K439,0)</f>
        <v>0</v>
      </c>
      <c r="BJ439" s="16" t="s">
        <v>87</v>
      </c>
      <c r="BK439" s="149">
        <f>ROUND(P439*H439,2)</f>
        <v>0</v>
      </c>
      <c r="BL439" s="16" t="s">
        <v>227</v>
      </c>
      <c r="BM439" s="148" t="s">
        <v>564</v>
      </c>
    </row>
    <row r="440" spans="2:65" s="12" customFormat="1">
      <c r="B440" s="150"/>
      <c r="D440" s="151" t="s">
        <v>160</v>
      </c>
      <c r="E440" s="152" t="s">
        <v>1</v>
      </c>
      <c r="F440" s="153" t="s">
        <v>516</v>
      </c>
      <c r="H440" s="154">
        <v>74.61</v>
      </c>
      <c r="I440" s="155"/>
      <c r="J440" s="155"/>
      <c r="M440" s="150"/>
      <c r="N440" s="156"/>
      <c r="X440" s="157"/>
      <c r="AT440" s="152" t="s">
        <v>160</v>
      </c>
      <c r="AU440" s="152" t="s">
        <v>89</v>
      </c>
      <c r="AV440" s="12" t="s">
        <v>89</v>
      </c>
      <c r="AW440" s="12" t="s">
        <v>5</v>
      </c>
      <c r="AX440" s="12" t="s">
        <v>79</v>
      </c>
      <c r="AY440" s="152" t="s">
        <v>151</v>
      </c>
    </row>
    <row r="441" spans="2:65" s="13" customFormat="1">
      <c r="B441" s="158"/>
      <c r="D441" s="151" t="s">
        <v>160</v>
      </c>
      <c r="E441" s="159" t="s">
        <v>1</v>
      </c>
      <c r="F441" s="160" t="s">
        <v>162</v>
      </c>
      <c r="H441" s="161">
        <v>74.61</v>
      </c>
      <c r="I441" s="162"/>
      <c r="J441" s="162"/>
      <c r="M441" s="158"/>
      <c r="N441" s="163"/>
      <c r="X441" s="164"/>
      <c r="AT441" s="159" t="s">
        <v>160</v>
      </c>
      <c r="AU441" s="159" t="s">
        <v>89</v>
      </c>
      <c r="AV441" s="13" t="s">
        <v>158</v>
      </c>
      <c r="AW441" s="13" t="s">
        <v>5</v>
      </c>
      <c r="AX441" s="13" t="s">
        <v>87</v>
      </c>
      <c r="AY441" s="159" t="s">
        <v>151</v>
      </c>
    </row>
    <row r="442" spans="2:65" s="12" customFormat="1">
      <c r="B442" s="150"/>
      <c r="D442" s="151" t="s">
        <v>160</v>
      </c>
      <c r="F442" s="153" t="s">
        <v>565</v>
      </c>
      <c r="H442" s="154">
        <v>76.102000000000004</v>
      </c>
      <c r="I442" s="155"/>
      <c r="J442" s="155"/>
      <c r="M442" s="150"/>
      <c r="N442" s="156"/>
      <c r="X442" s="157"/>
      <c r="AT442" s="152" t="s">
        <v>160</v>
      </c>
      <c r="AU442" s="152" t="s">
        <v>89</v>
      </c>
      <c r="AV442" s="12" t="s">
        <v>89</v>
      </c>
      <c r="AW442" s="12" t="s">
        <v>4</v>
      </c>
      <c r="AX442" s="12" t="s">
        <v>87</v>
      </c>
      <c r="AY442" s="152" t="s">
        <v>151</v>
      </c>
    </row>
    <row r="443" spans="2:65" s="1" customFormat="1" ht="24.2" customHeight="1">
      <c r="B443" s="31"/>
      <c r="C443" s="136" t="s">
        <v>566</v>
      </c>
      <c r="D443" s="136" t="s">
        <v>154</v>
      </c>
      <c r="E443" s="137" t="s">
        <v>567</v>
      </c>
      <c r="F443" s="138" t="s">
        <v>568</v>
      </c>
      <c r="G443" s="139" t="s">
        <v>292</v>
      </c>
      <c r="H443" s="140"/>
      <c r="I443" s="141"/>
      <c r="J443" s="141"/>
      <c r="K443" s="142">
        <f>ROUND(P443*H443,2)</f>
        <v>0</v>
      </c>
      <c r="L443" s="138" t="s">
        <v>157</v>
      </c>
      <c r="M443" s="31"/>
      <c r="N443" s="143" t="s">
        <v>1</v>
      </c>
      <c r="O443" s="144" t="s">
        <v>42</v>
      </c>
      <c r="P443" s="145">
        <f>I443+J443</f>
        <v>0</v>
      </c>
      <c r="Q443" s="145">
        <f>ROUND(I443*H443,2)</f>
        <v>0</v>
      </c>
      <c r="R443" s="145">
        <f>ROUND(J443*H443,2)</f>
        <v>0</v>
      </c>
      <c r="T443" s="146">
        <f>S443*H443</f>
        <v>0</v>
      </c>
      <c r="U443" s="146">
        <v>0</v>
      </c>
      <c r="V443" s="146">
        <f>U443*H443</f>
        <v>0</v>
      </c>
      <c r="W443" s="146">
        <v>0</v>
      </c>
      <c r="X443" s="147">
        <f>W443*H443</f>
        <v>0</v>
      </c>
      <c r="AR443" s="148" t="s">
        <v>227</v>
      </c>
      <c r="AT443" s="148" t="s">
        <v>154</v>
      </c>
      <c r="AU443" s="148" t="s">
        <v>89</v>
      </c>
      <c r="AY443" s="16" t="s">
        <v>151</v>
      </c>
      <c r="BE443" s="149">
        <f>IF(O443="základní",K443,0)</f>
        <v>0</v>
      </c>
      <c r="BF443" s="149">
        <f>IF(O443="snížená",K443,0)</f>
        <v>0</v>
      </c>
      <c r="BG443" s="149">
        <f>IF(O443="zákl. přenesená",K443,0)</f>
        <v>0</v>
      </c>
      <c r="BH443" s="149">
        <f>IF(O443="sníž. přenesená",K443,0)</f>
        <v>0</v>
      </c>
      <c r="BI443" s="149">
        <f>IF(O443="nulová",K443,0)</f>
        <v>0</v>
      </c>
      <c r="BJ443" s="16" t="s">
        <v>87</v>
      </c>
      <c r="BK443" s="149">
        <f>ROUND(P443*H443,2)</f>
        <v>0</v>
      </c>
      <c r="BL443" s="16" t="s">
        <v>227</v>
      </c>
      <c r="BM443" s="148" t="s">
        <v>569</v>
      </c>
    </row>
    <row r="444" spans="2:65" s="11" customFormat="1" ht="22.9" customHeight="1">
      <c r="B444" s="124"/>
      <c r="D444" s="125" t="s">
        <v>78</v>
      </c>
      <c r="E444" s="134" t="s">
        <v>570</v>
      </c>
      <c r="F444" s="134" t="s">
        <v>571</v>
      </c>
      <c r="I444" s="127"/>
      <c r="J444" s="127"/>
      <c r="K444" s="135">
        <f>BK444</f>
        <v>0</v>
      </c>
      <c r="M444" s="124"/>
      <c r="N444" s="128"/>
      <c r="Q444" s="129">
        <f>SUM(Q445:Q446)</f>
        <v>0</v>
      </c>
      <c r="R444" s="129">
        <f>SUM(R445:R446)</f>
        <v>0</v>
      </c>
      <c r="T444" s="130">
        <f>SUM(T445:T446)</f>
        <v>0</v>
      </c>
      <c r="V444" s="130">
        <f>SUM(V445:V446)</f>
        <v>0</v>
      </c>
      <c r="X444" s="131">
        <f>SUM(X445:X446)</f>
        <v>0</v>
      </c>
      <c r="AR444" s="125" t="s">
        <v>89</v>
      </c>
      <c r="AT444" s="132" t="s">
        <v>78</v>
      </c>
      <c r="AU444" s="132" t="s">
        <v>87</v>
      </c>
      <c r="AY444" s="125" t="s">
        <v>151</v>
      </c>
      <c r="BK444" s="133">
        <f>SUM(BK445:BK446)</f>
        <v>0</v>
      </c>
    </row>
    <row r="445" spans="2:65" s="1" customFormat="1" ht="55.5" customHeight="1">
      <c r="B445" s="31"/>
      <c r="C445" s="136" t="s">
        <v>572</v>
      </c>
      <c r="D445" s="136" t="s">
        <v>154</v>
      </c>
      <c r="E445" s="137" t="s">
        <v>573</v>
      </c>
      <c r="F445" s="138" t="s">
        <v>574</v>
      </c>
      <c r="G445" s="139" t="s">
        <v>287</v>
      </c>
      <c r="H445" s="140">
        <v>1</v>
      </c>
      <c r="I445" s="141"/>
      <c r="J445" s="141"/>
      <c r="K445" s="142">
        <f>ROUND(P445*H445,2)</f>
        <v>0</v>
      </c>
      <c r="L445" s="138" t="s">
        <v>1</v>
      </c>
      <c r="M445" s="31"/>
      <c r="N445" s="143" t="s">
        <v>1</v>
      </c>
      <c r="O445" s="144" t="s">
        <v>42</v>
      </c>
      <c r="P445" s="145">
        <f>I445+J445</f>
        <v>0</v>
      </c>
      <c r="Q445" s="145">
        <f>ROUND(I445*H445,2)</f>
        <v>0</v>
      </c>
      <c r="R445" s="145">
        <f>ROUND(J445*H445,2)</f>
        <v>0</v>
      </c>
      <c r="T445" s="146">
        <f>S445*H445</f>
        <v>0</v>
      </c>
      <c r="U445" s="146">
        <v>0</v>
      </c>
      <c r="V445" s="146">
        <f>U445*H445</f>
        <v>0</v>
      </c>
      <c r="W445" s="146">
        <v>0</v>
      </c>
      <c r="X445" s="147">
        <f>W445*H445</f>
        <v>0</v>
      </c>
      <c r="AR445" s="148" t="s">
        <v>227</v>
      </c>
      <c r="AT445" s="148" t="s">
        <v>154</v>
      </c>
      <c r="AU445" s="148" t="s">
        <v>89</v>
      </c>
      <c r="AY445" s="16" t="s">
        <v>151</v>
      </c>
      <c r="BE445" s="149">
        <f>IF(O445="základní",K445,0)</f>
        <v>0</v>
      </c>
      <c r="BF445" s="149">
        <f>IF(O445="snížená",K445,0)</f>
        <v>0</v>
      </c>
      <c r="BG445" s="149">
        <f>IF(O445="zákl. přenesená",K445,0)</f>
        <v>0</v>
      </c>
      <c r="BH445" s="149">
        <f>IF(O445="sníž. přenesená",K445,0)</f>
        <v>0</v>
      </c>
      <c r="BI445" s="149">
        <f>IF(O445="nulová",K445,0)</f>
        <v>0</v>
      </c>
      <c r="BJ445" s="16" t="s">
        <v>87</v>
      </c>
      <c r="BK445" s="149">
        <f>ROUND(P445*H445,2)</f>
        <v>0</v>
      </c>
      <c r="BL445" s="16" t="s">
        <v>227</v>
      </c>
      <c r="BM445" s="148" t="s">
        <v>575</v>
      </c>
    </row>
    <row r="446" spans="2:65" s="1" customFormat="1" ht="24.2" customHeight="1">
      <c r="B446" s="31"/>
      <c r="C446" s="136" t="s">
        <v>576</v>
      </c>
      <c r="D446" s="136" t="s">
        <v>154</v>
      </c>
      <c r="E446" s="137" t="s">
        <v>577</v>
      </c>
      <c r="F446" s="138" t="s">
        <v>578</v>
      </c>
      <c r="G446" s="139" t="s">
        <v>292</v>
      </c>
      <c r="H446" s="140"/>
      <c r="I446" s="141"/>
      <c r="J446" s="141"/>
      <c r="K446" s="142">
        <f>ROUND(P446*H446,2)</f>
        <v>0</v>
      </c>
      <c r="L446" s="138" t="s">
        <v>157</v>
      </c>
      <c r="M446" s="31"/>
      <c r="N446" s="143" t="s">
        <v>1</v>
      </c>
      <c r="O446" s="144" t="s">
        <v>42</v>
      </c>
      <c r="P446" s="145">
        <f>I446+J446</f>
        <v>0</v>
      </c>
      <c r="Q446" s="145">
        <f>ROUND(I446*H446,2)</f>
        <v>0</v>
      </c>
      <c r="R446" s="145">
        <f>ROUND(J446*H446,2)</f>
        <v>0</v>
      </c>
      <c r="T446" s="146">
        <f>S446*H446</f>
        <v>0</v>
      </c>
      <c r="U446" s="146">
        <v>0</v>
      </c>
      <c r="V446" s="146">
        <f>U446*H446</f>
        <v>0</v>
      </c>
      <c r="W446" s="146">
        <v>0</v>
      </c>
      <c r="X446" s="147">
        <f>W446*H446</f>
        <v>0</v>
      </c>
      <c r="AR446" s="148" t="s">
        <v>227</v>
      </c>
      <c r="AT446" s="148" t="s">
        <v>154</v>
      </c>
      <c r="AU446" s="148" t="s">
        <v>89</v>
      </c>
      <c r="AY446" s="16" t="s">
        <v>151</v>
      </c>
      <c r="BE446" s="149">
        <f>IF(O446="základní",K446,0)</f>
        <v>0</v>
      </c>
      <c r="BF446" s="149">
        <f>IF(O446="snížená",K446,0)</f>
        <v>0</v>
      </c>
      <c r="BG446" s="149">
        <f>IF(O446="zákl. přenesená",K446,0)</f>
        <v>0</v>
      </c>
      <c r="BH446" s="149">
        <f>IF(O446="sníž. přenesená",K446,0)</f>
        <v>0</v>
      </c>
      <c r="BI446" s="149">
        <f>IF(O446="nulová",K446,0)</f>
        <v>0</v>
      </c>
      <c r="BJ446" s="16" t="s">
        <v>87</v>
      </c>
      <c r="BK446" s="149">
        <f>ROUND(P446*H446,2)</f>
        <v>0</v>
      </c>
      <c r="BL446" s="16" t="s">
        <v>227</v>
      </c>
      <c r="BM446" s="148" t="s">
        <v>579</v>
      </c>
    </row>
    <row r="447" spans="2:65" s="11" customFormat="1" ht="22.9" customHeight="1">
      <c r="B447" s="124"/>
      <c r="D447" s="125" t="s">
        <v>78</v>
      </c>
      <c r="E447" s="134" t="s">
        <v>580</v>
      </c>
      <c r="F447" s="134" t="s">
        <v>581</v>
      </c>
      <c r="I447" s="127"/>
      <c r="J447" s="127"/>
      <c r="K447" s="135">
        <f>BK447</f>
        <v>0</v>
      </c>
      <c r="M447" s="124"/>
      <c r="N447" s="128"/>
      <c r="Q447" s="129">
        <f>Q448</f>
        <v>0</v>
      </c>
      <c r="R447" s="129">
        <f>R448</f>
        <v>0</v>
      </c>
      <c r="T447" s="130">
        <f>T448</f>
        <v>0</v>
      </c>
      <c r="V447" s="130">
        <f>V448</f>
        <v>2.2000000000000001E-4</v>
      </c>
      <c r="X447" s="131">
        <f>X448</f>
        <v>0</v>
      </c>
      <c r="AR447" s="125" t="s">
        <v>89</v>
      </c>
      <c r="AT447" s="132" t="s">
        <v>78</v>
      </c>
      <c r="AU447" s="132" t="s">
        <v>87</v>
      </c>
      <c r="AY447" s="125" t="s">
        <v>151</v>
      </c>
      <c r="BK447" s="133">
        <f>BK448</f>
        <v>0</v>
      </c>
    </row>
    <row r="448" spans="2:65" s="1" customFormat="1" ht="24.2" customHeight="1">
      <c r="B448" s="31"/>
      <c r="C448" s="136" t="s">
        <v>582</v>
      </c>
      <c r="D448" s="136" t="s">
        <v>154</v>
      </c>
      <c r="E448" s="137" t="s">
        <v>583</v>
      </c>
      <c r="F448" s="138" t="s">
        <v>584</v>
      </c>
      <c r="G448" s="139" t="s">
        <v>287</v>
      </c>
      <c r="H448" s="140">
        <v>1</v>
      </c>
      <c r="I448" s="141"/>
      <c r="J448" s="141"/>
      <c r="K448" s="142">
        <f>ROUND(P448*H448,2)</f>
        <v>0</v>
      </c>
      <c r="L448" s="138" t="s">
        <v>1</v>
      </c>
      <c r="M448" s="31"/>
      <c r="N448" s="143" t="s">
        <v>1</v>
      </c>
      <c r="O448" s="144" t="s">
        <v>42</v>
      </c>
      <c r="P448" s="145">
        <f>I448+J448</f>
        <v>0</v>
      </c>
      <c r="Q448" s="145">
        <f>ROUND(I448*H448,2)</f>
        <v>0</v>
      </c>
      <c r="R448" s="145">
        <f>ROUND(J448*H448,2)</f>
        <v>0</v>
      </c>
      <c r="T448" s="146">
        <f>S448*H448</f>
        <v>0</v>
      </c>
      <c r="U448" s="146">
        <v>2.2000000000000001E-4</v>
      </c>
      <c r="V448" s="146">
        <f>U448*H448</f>
        <v>2.2000000000000001E-4</v>
      </c>
      <c r="W448" s="146">
        <v>0</v>
      </c>
      <c r="X448" s="147">
        <f>W448*H448</f>
        <v>0</v>
      </c>
      <c r="AR448" s="148" t="s">
        <v>227</v>
      </c>
      <c r="AT448" s="148" t="s">
        <v>154</v>
      </c>
      <c r="AU448" s="148" t="s">
        <v>89</v>
      </c>
      <c r="AY448" s="16" t="s">
        <v>151</v>
      </c>
      <c r="BE448" s="149">
        <f>IF(O448="základní",K448,0)</f>
        <v>0</v>
      </c>
      <c r="BF448" s="149">
        <f>IF(O448="snížená",K448,0)</f>
        <v>0</v>
      </c>
      <c r="BG448" s="149">
        <f>IF(O448="zákl. přenesená",K448,0)</f>
        <v>0</v>
      </c>
      <c r="BH448" s="149">
        <f>IF(O448="sníž. přenesená",K448,0)</f>
        <v>0</v>
      </c>
      <c r="BI448" s="149">
        <f>IF(O448="nulová",K448,0)</f>
        <v>0</v>
      </c>
      <c r="BJ448" s="16" t="s">
        <v>87</v>
      </c>
      <c r="BK448" s="149">
        <f>ROUND(P448*H448,2)</f>
        <v>0</v>
      </c>
      <c r="BL448" s="16" t="s">
        <v>227</v>
      </c>
      <c r="BM448" s="148" t="s">
        <v>585</v>
      </c>
    </row>
    <row r="449" spans="2:65" s="11" customFormat="1" ht="25.9" customHeight="1">
      <c r="B449" s="124"/>
      <c r="D449" s="125" t="s">
        <v>78</v>
      </c>
      <c r="E449" s="126" t="s">
        <v>586</v>
      </c>
      <c r="F449" s="126" t="s">
        <v>587</v>
      </c>
      <c r="I449" s="127"/>
      <c r="J449" s="127"/>
      <c r="K449" s="114">
        <f>BK449</f>
        <v>0</v>
      </c>
      <c r="M449" s="124"/>
      <c r="N449" s="128"/>
      <c r="Q449" s="129">
        <f>Q450+Q454+Q456</f>
        <v>0</v>
      </c>
      <c r="R449" s="129">
        <f>R450+R454+R456</f>
        <v>0</v>
      </c>
      <c r="T449" s="130">
        <f>T450+T454+T456</f>
        <v>0</v>
      </c>
      <c r="V449" s="130">
        <f>V450+V454+V456</f>
        <v>0</v>
      </c>
      <c r="X449" s="131">
        <f>X450+X454+X456</f>
        <v>0</v>
      </c>
      <c r="AR449" s="125" t="s">
        <v>173</v>
      </c>
      <c r="AT449" s="132" t="s">
        <v>78</v>
      </c>
      <c r="AU449" s="132" t="s">
        <v>79</v>
      </c>
      <c r="AY449" s="125" t="s">
        <v>151</v>
      </c>
      <c r="BK449" s="133">
        <f>BK450+BK454+BK456</f>
        <v>0</v>
      </c>
    </row>
    <row r="450" spans="2:65" s="11" customFormat="1" ht="22.9" customHeight="1">
      <c r="B450" s="124"/>
      <c r="D450" s="125" t="s">
        <v>78</v>
      </c>
      <c r="E450" s="134" t="s">
        <v>588</v>
      </c>
      <c r="F450" s="134" t="s">
        <v>589</v>
      </c>
      <c r="I450" s="127"/>
      <c r="J450" s="127"/>
      <c r="K450" s="135">
        <f>BK450</f>
        <v>0</v>
      </c>
      <c r="M450" s="124"/>
      <c r="N450" s="128"/>
      <c r="Q450" s="129">
        <f>SUM(Q451:Q453)</f>
        <v>0</v>
      </c>
      <c r="R450" s="129">
        <f>SUM(R451:R453)</f>
        <v>0</v>
      </c>
      <c r="T450" s="130">
        <f>SUM(T451:T453)</f>
        <v>0</v>
      </c>
      <c r="V450" s="130">
        <f>SUM(V451:V453)</f>
        <v>0</v>
      </c>
      <c r="X450" s="131">
        <f>SUM(X451:X453)</f>
        <v>0</v>
      </c>
      <c r="AR450" s="125" t="s">
        <v>173</v>
      </c>
      <c r="AT450" s="132" t="s">
        <v>78</v>
      </c>
      <c r="AU450" s="132" t="s">
        <v>87</v>
      </c>
      <c r="AY450" s="125" t="s">
        <v>151</v>
      </c>
      <c r="BK450" s="133">
        <f>SUM(BK451:BK453)</f>
        <v>0</v>
      </c>
    </row>
    <row r="451" spans="2:65" s="1" customFormat="1" ht="24.2" customHeight="1">
      <c r="B451" s="31"/>
      <c r="C451" s="136" t="s">
        <v>590</v>
      </c>
      <c r="D451" s="136" t="s">
        <v>154</v>
      </c>
      <c r="E451" s="137" t="s">
        <v>591</v>
      </c>
      <c r="F451" s="138" t="s">
        <v>592</v>
      </c>
      <c r="G451" s="139" t="s">
        <v>287</v>
      </c>
      <c r="H451" s="140">
        <v>1</v>
      </c>
      <c r="I451" s="141"/>
      <c r="J451" s="141"/>
      <c r="K451" s="142">
        <f>ROUND(P451*H451,2)</f>
        <v>0</v>
      </c>
      <c r="L451" s="138" t="s">
        <v>1</v>
      </c>
      <c r="M451" s="31"/>
      <c r="N451" s="143" t="s">
        <v>1</v>
      </c>
      <c r="O451" s="144" t="s">
        <v>42</v>
      </c>
      <c r="P451" s="145">
        <f>I451+J451</f>
        <v>0</v>
      </c>
      <c r="Q451" s="145">
        <f>ROUND(I451*H451,2)</f>
        <v>0</v>
      </c>
      <c r="R451" s="145">
        <f>ROUND(J451*H451,2)</f>
        <v>0</v>
      </c>
      <c r="T451" s="146">
        <f>S451*H451</f>
        <v>0</v>
      </c>
      <c r="U451" s="146">
        <v>0</v>
      </c>
      <c r="V451" s="146">
        <f>U451*H451</f>
        <v>0</v>
      </c>
      <c r="W451" s="146">
        <v>0</v>
      </c>
      <c r="X451" s="147">
        <f>W451*H451</f>
        <v>0</v>
      </c>
      <c r="AR451" s="148" t="s">
        <v>593</v>
      </c>
      <c r="AT451" s="148" t="s">
        <v>154</v>
      </c>
      <c r="AU451" s="148" t="s">
        <v>89</v>
      </c>
      <c r="AY451" s="16" t="s">
        <v>151</v>
      </c>
      <c r="BE451" s="149">
        <f>IF(O451="základní",K451,0)</f>
        <v>0</v>
      </c>
      <c r="BF451" s="149">
        <f>IF(O451="snížená",K451,0)</f>
        <v>0</v>
      </c>
      <c r="BG451" s="149">
        <f>IF(O451="zákl. přenesená",K451,0)</f>
        <v>0</v>
      </c>
      <c r="BH451" s="149">
        <f>IF(O451="sníž. přenesená",K451,0)</f>
        <v>0</v>
      </c>
      <c r="BI451" s="149">
        <f>IF(O451="nulová",K451,0)</f>
        <v>0</v>
      </c>
      <c r="BJ451" s="16" t="s">
        <v>87</v>
      </c>
      <c r="BK451" s="149">
        <f>ROUND(P451*H451,2)</f>
        <v>0</v>
      </c>
      <c r="BL451" s="16" t="s">
        <v>593</v>
      </c>
      <c r="BM451" s="148" t="s">
        <v>594</v>
      </c>
    </row>
    <row r="452" spans="2:65" s="1" customFormat="1" ht="55.5" customHeight="1">
      <c r="B452" s="31"/>
      <c r="C452" s="136" t="s">
        <v>595</v>
      </c>
      <c r="D452" s="136" t="s">
        <v>154</v>
      </c>
      <c r="E452" s="137" t="s">
        <v>596</v>
      </c>
      <c r="F452" s="138" t="s">
        <v>597</v>
      </c>
      <c r="G452" s="139" t="s">
        <v>287</v>
      </c>
      <c r="H452" s="140">
        <v>1</v>
      </c>
      <c r="I452" s="141"/>
      <c r="J452" s="141"/>
      <c r="K452" s="142">
        <f>ROUND(P452*H452,2)</f>
        <v>0</v>
      </c>
      <c r="L452" s="138" t="s">
        <v>1</v>
      </c>
      <c r="M452" s="31"/>
      <c r="N452" s="143" t="s">
        <v>1</v>
      </c>
      <c r="O452" s="144" t="s">
        <v>42</v>
      </c>
      <c r="P452" s="145">
        <f>I452+J452</f>
        <v>0</v>
      </c>
      <c r="Q452" s="145">
        <f>ROUND(I452*H452,2)</f>
        <v>0</v>
      </c>
      <c r="R452" s="145">
        <f>ROUND(J452*H452,2)</f>
        <v>0</v>
      </c>
      <c r="T452" s="146">
        <f>S452*H452</f>
        <v>0</v>
      </c>
      <c r="U452" s="146">
        <v>0</v>
      </c>
      <c r="V452" s="146">
        <f>U452*H452</f>
        <v>0</v>
      </c>
      <c r="W452" s="146">
        <v>0</v>
      </c>
      <c r="X452" s="147">
        <f>W452*H452</f>
        <v>0</v>
      </c>
      <c r="AR452" s="148" t="s">
        <v>593</v>
      </c>
      <c r="AT452" s="148" t="s">
        <v>154</v>
      </c>
      <c r="AU452" s="148" t="s">
        <v>89</v>
      </c>
      <c r="AY452" s="16" t="s">
        <v>151</v>
      </c>
      <c r="BE452" s="149">
        <f>IF(O452="základní",K452,0)</f>
        <v>0</v>
      </c>
      <c r="BF452" s="149">
        <f>IF(O452="snížená",K452,0)</f>
        <v>0</v>
      </c>
      <c r="BG452" s="149">
        <f>IF(O452="zákl. přenesená",K452,0)</f>
        <v>0</v>
      </c>
      <c r="BH452" s="149">
        <f>IF(O452="sníž. přenesená",K452,0)</f>
        <v>0</v>
      </c>
      <c r="BI452" s="149">
        <f>IF(O452="nulová",K452,0)</f>
        <v>0</v>
      </c>
      <c r="BJ452" s="16" t="s">
        <v>87</v>
      </c>
      <c r="BK452" s="149">
        <f>ROUND(P452*H452,2)</f>
        <v>0</v>
      </c>
      <c r="BL452" s="16" t="s">
        <v>593</v>
      </c>
      <c r="BM452" s="148" t="s">
        <v>598</v>
      </c>
    </row>
    <row r="453" spans="2:65" s="1" customFormat="1" ht="24.2" customHeight="1">
      <c r="B453" s="31"/>
      <c r="C453" s="136" t="s">
        <v>599</v>
      </c>
      <c r="D453" s="136" t="s">
        <v>154</v>
      </c>
      <c r="E453" s="137" t="s">
        <v>600</v>
      </c>
      <c r="F453" s="138" t="s">
        <v>601</v>
      </c>
      <c r="G453" s="139" t="s">
        <v>287</v>
      </c>
      <c r="H453" s="140">
        <v>1</v>
      </c>
      <c r="I453" s="141"/>
      <c r="J453" s="141"/>
      <c r="K453" s="142">
        <f>ROUND(P453*H453,2)</f>
        <v>0</v>
      </c>
      <c r="L453" s="138" t="s">
        <v>1</v>
      </c>
      <c r="M453" s="31"/>
      <c r="N453" s="143" t="s">
        <v>1</v>
      </c>
      <c r="O453" s="144" t="s">
        <v>42</v>
      </c>
      <c r="P453" s="145">
        <f>I453+J453</f>
        <v>0</v>
      </c>
      <c r="Q453" s="145">
        <f>ROUND(I453*H453,2)</f>
        <v>0</v>
      </c>
      <c r="R453" s="145">
        <f>ROUND(J453*H453,2)</f>
        <v>0</v>
      </c>
      <c r="T453" s="146">
        <f>S453*H453</f>
        <v>0</v>
      </c>
      <c r="U453" s="146">
        <v>0</v>
      </c>
      <c r="V453" s="146">
        <f>U453*H453</f>
        <v>0</v>
      </c>
      <c r="W453" s="146">
        <v>0</v>
      </c>
      <c r="X453" s="147">
        <f>W453*H453</f>
        <v>0</v>
      </c>
      <c r="AR453" s="148" t="s">
        <v>593</v>
      </c>
      <c r="AT453" s="148" t="s">
        <v>154</v>
      </c>
      <c r="AU453" s="148" t="s">
        <v>89</v>
      </c>
      <c r="AY453" s="16" t="s">
        <v>151</v>
      </c>
      <c r="BE453" s="149">
        <f>IF(O453="základní",K453,0)</f>
        <v>0</v>
      </c>
      <c r="BF453" s="149">
        <f>IF(O453="snížená",K453,0)</f>
        <v>0</v>
      </c>
      <c r="BG453" s="149">
        <f>IF(O453="zákl. přenesená",K453,0)</f>
        <v>0</v>
      </c>
      <c r="BH453" s="149">
        <f>IF(O453="sníž. přenesená",K453,0)</f>
        <v>0</v>
      </c>
      <c r="BI453" s="149">
        <f>IF(O453="nulová",K453,0)</f>
        <v>0</v>
      </c>
      <c r="BJ453" s="16" t="s">
        <v>87</v>
      </c>
      <c r="BK453" s="149">
        <f>ROUND(P453*H453,2)</f>
        <v>0</v>
      </c>
      <c r="BL453" s="16" t="s">
        <v>593</v>
      </c>
      <c r="BM453" s="148" t="s">
        <v>602</v>
      </c>
    </row>
    <row r="454" spans="2:65" s="11" customFormat="1" ht="22.9" customHeight="1">
      <c r="B454" s="124"/>
      <c r="D454" s="125" t="s">
        <v>78</v>
      </c>
      <c r="E454" s="134" t="s">
        <v>603</v>
      </c>
      <c r="F454" s="134" t="s">
        <v>604</v>
      </c>
      <c r="I454" s="127"/>
      <c r="J454" s="127"/>
      <c r="K454" s="135">
        <f>BK454</f>
        <v>0</v>
      </c>
      <c r="M454" s="124"/>
      <c r="N454" s="128"/>
      <c r="Q454" s="129">
        <f>Q455</f>
        <v>0</v>
      </c>
      <c r="R454" s="129">
        <f>R455</f>
        <v>0</v>
      </c>
      <c r="T454" s="130">
        <f>T455</f>
        <v>0</v>
      </c>
      <c r="V454" s="130">
        <f>V455</f>
        <v>0</v>
      </c>
      <c r="X454" s="131">
        <f>X455</f>
        <v>0</v>
      </c>
      <c r="AR454" s="125" t="s">
        <v>173</v>
      </c>
      <c r="AT454" s="132" t="s">
        <v>78</v>
      </c>
      <c r="AU454" s="132" t="s">
        <v>87</v>
      </c>
      <c r="AY454" s="125" t="s">
        <v>151</v>
      </c>
      <c r="BK454" s="133">
        <f>BK455</f>
        <v>0</v>
      </c>
    </row>
    <row r="455" spans="2:65" s="1" customFormat="1" ht="24.2" customHeight="1">
      <c r="B455" s="31"/>
      <c r="C455" s="136" t="s">
        <v>605</v>
      </c>
      <c r="D455" s="136" t="s">
        <v>154</v>
      </c>
      <c r="E455" s="137" t="s">
        <v>606</v>
      </c>
      <c r="F455" s="138" t="s">
        <v>607</v>
      </c>
      <c r="G455" s="139" t="s">
        <v>287</v>
      </c>
      <c r="H455" s="140">
        <v>1</v>
      </c>
      <c r="I455" s="141"/>
      <c r="J455" s="141"/>
      <c r="K455" s="142">
        <f>ROUND(P455*H455,2)</f>
        <v>0</v>
      </c>
      <c r="L455" s="138" t="s">
        <v>1</v>
      </c>
      <c r="M455" s="31"/>
      <c r="N455" s="143" t="s">
        <v>1</v>
      </c>
      <c r="O455" s="144" t="s">
        <v>42</v>
      </c>
      <c r="P455" s="145">
        <f>I455+J455</f>
        <v>0</v>
      </c>
      <c r="Q455" s="145">
        <f>ROUND(I455*H455,2)</f>
        <v>0</v>
      </c>
      <c r="R455" s="145">
        <f>ROUND(J455*H455,2)</f>
        <v>0</v>
      </c>
      <c r="T455" s="146">
        <f>S455*H455</f>
        <v>0</v>
      </c>
      <c r="U455" s="146">
        <v>0</v>
      </c>
      <c r="V455" s="146">
        <f>U455*H455</f>
        <v>0</v>
      </c>
      <c r="W455" s="146">
        <v>0</v>
      </c>
      <c r="X455" s="147">
        <f>W455*H455</f>
        <v>0</v>
      </c>
      <c r="AR455" s="148" t="s">
        <v>593</v>
      </c>
      <c r="AT455" s="148" t="s">
        <v>154</v>
      </c>
      <c r="AU455" s="148" t="s">
        <v>89</v>
      </c>
      <c r="AY455" s="16" t="s">
        <v>151</v>
      </c>
      <c r="BE455" s="149">
        <f>IF(O455="základní",K455,0)</f>
        <v>0</v>
      </c>
      <c r="BF455" s="149">
        <f>IF(O455="snížená",K455,0)</f>
        <v>0</v>
      </c>
      <c r="BG455" s="149">
        <f>IF(O455="zákl. přenesená",K455,0)</f>
        <v>0</v>
      </c>
      <c r="BH455" s="149">
        <f>IF(O455="sníž. přenesená",K455,0)</f>
        <v>0</v>
      </c>
      <c r="BI455" s="149">
        <f>IF(O455="nulová",K455,0)</f>
        <v>0</v>
      </c>
      <c r="BJ455" s="16" t="s">
        <v>87</v>
      </c>
      <c r="BK455" s="149">
        <f>ROUND(P455*H455,2)</f>
        <v>0</v>
      </c>
      <c r="BL455" s="16" t="s">
        <v>593</v>
      </c>
      <c r="BM455" s="148" t="s">
        <v>608</v>
      </c>
    </row>
    <row r="456" spans="2:65" s="11" customFormat="1" ht="22.9" customHeight="1">
      <c r="B456" s="124"/>
      <c r="D456" s="125" t="s">
        <v>78</v>
      </c>
      <c r="E456" s="134" t="s">
        <v>609</v>
      </c>
      <c r="F456" s="134" t="s">
        <v>610</v>
      </c>
      <c r="I456" s="127"/>
      <c r="J456" s="127"/>
      <c r="K456" s="135">
        <f>BK456</f>
        <v>0</v>
      </c>
      <c r="M456" s="124"/>
      <c r="N456" s="128"/>
      <c r="Q456" s="129">
        <f>Q457</f>
        <v>0</v>
      </c>
      <c r="R456" s="129">
        <f>R457</f>
        <v>0</v>
      </c>
      <c r="T456" s="130">
        <f>T457</f>
        <v>0</v>
      </c>
      <c r="V456" s="130">
        <f>V457</f>
        <v>0</v>
      </c>
      <c r="X456" s="131">
        <f>X457</f>
        <v>0</v>
      </c>
      <c r="AR456" s="125" t="s">
        <v>173</v>
      </c>
      <c r="AT456" s="132" t="s">
        <v>78</v>
      </c>
      <c r="AU456" s="132" t="s">
        <v>87</v>
      </c>
      <c r="AY456" s="125" t="s">
        <v>151</v>
      </c>
      <c r="BK456" s="133">
        <f>BK457</f>
        <v>0</v>
      </c>
    </row>
    <row r="457" spans="2:65" s="1" customFormat="1" ht="16.5" customHeight="1">
      <c r="B457" s="31"/>
      <c r="C457" s="136" t="s">
        <v>611</v>
      </c>
      <c r="D457" s="136" t="s">
        <v>154</v>
      </c>
      <c r="E457" s="137" t="s">
        <v>612</v>
      </c>
      <c r="F457" s="138" t="s">
        <v>613</v>
      </c>
      <c r="G457" s="139" t="s">
        <v>287</v>
      </c>
      <c r="H457" s="140">
        <v>1</v>
      </c>
      <c r="I457" s="141"/>
      <c r="J457" s="141"/>
      <c r="K457" s="142">
        <f>ROUND(P457*H457,2)</f>
        <v>0</v>
      </c>
      <c r="L457" s="138" t="s">
        <v>1</v>
      </c>
      <c r="M457" s="31"/>
      <c r="N457" s="143" t="s">
        <v>1</v>
      </c>
      <c r="O457" s="144" t="s">
        <v>42</v>
      </c>
      <c r="P457" s="145">
        <f>I457+J457</f>
        <v>0</v>
      </c>
      <c r="Q457" s="145">
        <f>ROUND(I457*H457,2)</f>
        <v>0</v>
      </c>
      <c r="R457" s="145">
        <f>ROUND(J457*H457,2)</f>
        <v>0</v>
      </c>
      <c r="T457" s="146">
        <f>S457*H457</f>
        <v>0</v>
      </c>
      <c r="U457" s="146">
        <v>0</v>
      </c>
      <c r="V457" s="146">
        <f>U457*H457</f>
        <v>0</v>
      </c>
      <c r="W457" s="146">
        <v>0</v>
      </c>
      <c r="X457" s="147">
        <f>W457*H457</f>
        <v>0</v>
      </c>
      <c r="AR457" s="148" t="s">
        <v>593</v>
      </c>
      <c r="AT457" s="148" t="s">
        <v>154</v>
      </c>
      <c r="AU457" s="148" t="s">
        <v>89</v>
      </c>
      <c r="AY457" s="16" t="s">
        <v>151</v>
      </c>
      <c r="BE457" s="149">
        <f>IF(O457="základní",K457,0)</f>
        <v>0</v>
      </c>
      <c r="BF457" s="149">
        <f>IF(O457="snížená",K457,0)</f>
        <v>0</v>
      </c>
      <c r="BG457" s="149">
        <f>IF(O457="zákl. přenesená",K457,0)</f>
        <v>0</v>
      </c>
      <c r="BH457" s="149">
        <f>IF(O457="sníž. přenesená",K457,0)</f>
        <v>0</v>
      </c>
      <c r="BI457" s="149">
        <f>IF(O457="nulová",K457,0)</f>
        <v>0</v>
      </c>
      <c r="BJ457" s="16" t="s">
        <v>87</v>
      </c>
      <c r="BK457" s="149">
        <f>ROUND(P457*H457,2)</f>
        <v>0</v>
      </c>
      <c r="BL457" s="16" t="s">
        <v>593</v>
      </c>
      <c r="BM457" s="148" t="s">
        <v>614</v>
      </c>
    </row>
    <row r="458" spans="2:65" s="1" customFormat="1" ht="49.9" customHeight="1">
      <c r="B458" s="31"/>
      <c r="E458" s="126" t="s">
        <v>615</v>
      </c>
      <c r="F458" s="126" t="s">
        <v>616</v>
      </c>
      <c r="K458" s="114">
        <f t="shared" ref="K458:K463" si="1">BK458</f>
        <v>0</v>
      </c>
      <c r="M458" s="31"/>
      <c r="N458" s="172"/>
      <c r="Q458" s="129">
        <f>SUM(Q459:Q463)</f>
        <v>0</v>
      </c>
      <c r="R458" s="129">
        <f>SUM(R459:R463)</f>
        <v>0</v>
      </c>
      <c r="X458" s="55"/>
      <c r="AT458" s="16" t="s">
        <v>78</v>
      </c>
      <c r="AU458" s="16" t="s">
        <v>79</v>
      </c>
      <c r="AY458" s="16" t="s">
        <v>617</v>
      </c>
      <c r="BK458" s="149">
        <f>SUM(BK459:BK463)</f>
        <v>0</v>
      </c>
    </row>
    <row r="459" spans="2:65" s="1" customFormat="1" ht="16.350000000000001" customHeight="1">
      <c r="B459" s="31"/>
      <c r="C459" s="185" t="s">
        <v>1</v>
      </c>
      <c r="D459" s="185" t="s">
        <v>154</v>
      </c>
      <c r="E459" s="186" t="s">
        <v>1</v>
      </c>
      <c r="F459" s="187" t="s">
        <v>1</v>
      </c>
      <c r="G459" s="188" t="s">
        <v>1</v>
      </c>
      <c r="H459" s="189"/>
      <c r="I459" s="189"/>
      <c r="J459" s="189"/>
      <c r="K459" s="190">
        <f t="shared" si="1"/>
        <v>0</v>
      </c>
      <c r="L459" s="191"/>
      <c r="M459" s="31"/>
      <c r="N459" s="192" t="s">
        <v>1</v>
      </c>
      <c r="O459" s="193" t="s">
        <v>42</v>
      </c>
      <c r="P459" s="194">
        <f>I459+J459</f>
        <v>0</v>
      </c>
      <c r="Q459" s="174">
        <f>I459*H459</f>
        <v>0</v>
      </c>
      <c r="R459" s="174">
        <f>J459*H459</f>
        <v>0</v>
      </c>
      <c r="X459" s="55"/>
      <c r="AT459" s="16" t="s">
        <v>617</v>
      </c>
      <c r="AU459" s="16" t="s">
        <v>87</v>
      </c>
      <c r="AY459" s="16" t="s">
        <v>617</v>
      </c>
      <c r="BE459" s="149">
        <f>IF(O459="základní",K459,0)</f>
        <v>0</v>
      </c>
      <c r="BF459" s="149">
        <f>IF(O459="snížená",K459,0)</f>
        <v>0</v>
      </c>
      <c r="BG459" s="149">
        <f>IF(O459="zákl. přenesená",K459,0)</f>
        <v>0</v>
      </c>
      <c r="BH459" s="149">
        <f>IF(O459="sníž. přenesená",K459,0)</f>
        <v>0</v>
      </c>
      <c r="BI459" s="149">
        <f>IF(O459="nulová",K459,0)</f>
        <v>0</v>
      </c>
      <c r="BJ459" s="16" t="s">
        <v>87</v>
      </c>
      <c r="BK459" s="149">
        <f>P459*H459</f>
        <v>0</v>
      </c>
    </row>
    <row r="460" spans="2:65" s="1" customFormat="1" ht="16.350000000000001" customHeight="1">
      <c r="B460" s="31"/>
      <c r="C460" s="185" t="s">
        <v>1</v>
      </c>
      <c r="D460" s="185" t="s">
        <v>154</v>
      </c>
      <c r="E460" s="186" t="s">
        <v>1</v>
      </c>
      <c r="F460" s="187" t="s">
        <v>1</v>
      </c>
      <c r="G460" s="188" t="s">
        <v>1</v>
      </c>
      <c r="H460" s="189"/>
      <c r="I460" s="189"/>
      <c r="J460" s="189"/>
      <c r="K460" s="190">
        <f t="shared" si="1"/>
        <v>0</v>
      </c>
      <c r="L460" s="191"/>
      <c r="M460" s="31"/>
      <c r="N460" s="192" t="s">
        <v>1</v>
      </c>
      <c r="O460" s="193" t="s">
        <v>42</v>
      </c>
      <c r="P460" s="194">
        <f>I460+J460</f>
        <v>0</v>
      </c>
      <c r="Q460" s="174">
        <f>I460*H460</f>
        <v>0</v>
      </c>
      <c r="R460" s="174">
        <f>J460*H460</f>
        <v>0</v>
      </c>
      <c r="X460" s="55"/>
      <c r="AT460" s="16" t="s">
        <v>617</v>
      </c>
      <c r="AU460" s="16" t="s">
        <v>87</v>
      </c>
      <c r="AY460" s="16" t="s">
        <v>617</v>
      </c>
      <c r="BE460" s="149">
        <f>IF(O460="základní",K460,0)</f>
        <v>0</v>
      </c>
      <c r="BF460" s="149">
        <f>IF(O460="snížená",K460,0)</f>
        <v>0</v>
      </c>
      <c r="BG460" s="149">
        <f>IF(O460="zákl. přenesená",K460,0)</f>
        <v>0</v>
      </c>
      <c r="BH460" s="149">
        <f>IF(O460="sníž. přenesená",K460,0)</f>
        <v>0</v>
      </c>
      <c r="BI460" s="149">
        <f>IF(O460="nulová",K460,0)</f>
        <v>0</v>
      </c>
      <c r="BJ460" s="16" t="s">
        <v>87</v>
      </c>
      <c r="BK460" s="149">
        <f>P460*H460</f>
        <v>0</v>
      </c>
    </row>
    <row r="461" spans="2:65" s="1" customFormat="1" ht="16.350000000000001" customHeight="1">
      <c r="B461" s="31"/>
      <c r="C461" s="185" t="s">
        <v>1</v>
      </c>
      <c r="D461" s="185" t="s">
        <v>154</v>
      </c>
      <c r="E461" s="186" t="s">
        <v>1</v>
      </c>
      <c r="F461" s="187" t="s">
        <v>1</v>
      </c>
      <c r="G461" s="188" t="s">
        <v>1</v>
      </c>
      <c r="H461" s="189"/>
      <c r="I461" s="189"/>
      <c r="J461" s="189"/>
      <c r="K461" s="190">
        <f t="shared" si="1"/>
        <v>0</v>
      </c>
      <c r="L461" s="191"/>
      <c r="M461" s="31"/>
      <c r="N461" s="192" t="s">
        <v>1</v>
      </c>
      <c r="O461" s="193" t="s">
        <v>42</v>
      </c>
      <c r="P461" s="194">
        <f>I461+J461</f>
        <v>0</v>
      </c>
      <c r="Q461" s="174">
        <f>I461*H461</f>
        <v>0</v>
      </c>
      <c r="R461" s="174">
        <f>J461*H461</f>
        <v>0</v>
      </c>
      <c r="X461" s="55"/>
      <c r="AT461" s="16" t="s">
        <v>617</v>
      </c>
      <c r="AU461" s="16" t="s">
        <v>87</v>
      </c>
      <c r="AY461" s="16" t="s">
        <v>617</v>
      </c>
      <c r="BE461" s="149">
        <f>IF(O461="základní",K461,0)</f>
        <v>0</v>
      </c>
      <c r="BF461" s="149">
        <f>IF(O461="snížená",K461,0)</f>
        <v>0</v>
      </c>
      <c r="BG461" s="149">
        <f>IF(O461="zákl. přenesená",K461,0)</f>
        <v>0</v>
      </c>
      <c r="BH461" s="149">
        <f>IF(O461="sníž. přenesená",K461,0)</f>
        <v>0</v>
      </c>
      <c r="BI461" s="149">
        <f>IF(O461="nulová",K461,0)</f>
        <v>0</v>
      </c>
      <c r="BJ461" s="16" t="s">
        <v>87</v>
      </c>
      <c r="BK461" s="149">
        <f>P461*H461</f>
        <v>0</v>
      </c>
    </row>
    <row r="462" spans="2:65" s="1" customFormat="1" ht="16.350000000000001" customHeight="1">
      <c r="B462" s="31"/>
      <c r="C462" s="185" t="s">
        <v>1</v>
      </c>
      <c r="D462" s="185" t="s">
        <v>154</v>
      </c>
      <c r="E462" s="186" t="s">
        <v>1</v>
      </c>
      <c r="F462" s="187" t="s">
        <v>1</v>
      </c>
      <c r="G462" s="188" t="s">
        <v>1</v>
      </c>
      <c r="H462" s="189"/>
      <c r="I462" s="189"/>
      <c r="J462" s="189"/>
      <c r="K462" s="190">
        <f t="shared" si="1"/>
        <v>0</v>
      </c>
      <c r="L462" s="191"/>
      <c r="M462" s="31"/>
      <c r="N462" s="192" t="s">
        <v>1</v>
      </c>
      <c r="O462" s="193" t="s">
        <v>42</v>
      </c>
      <c r="P462" s="194">
        <f>I462+J462</f>
        <v>0</v>
      </c>
      <c r="Q462" s="174">
        <f>I462*H462</f>
        <v>0</v>
      </c>
      <c r="R462" s="174">
        <f>J462*H462</f>
        <v>0</v>
      </c>
      <c r="X462" s="55"/>
      <c r="AT462" s="16" t="s">
        <v>617</v>
      </c>
      <c r="AU462" s="16" t="s">
        <v>87</v>
      </c>
      <c r="AY462" s="16" t="s">
        <v>617</v>
      </c>
      <c r="BE462" s="149">
        <f>IF(O462="základní",K462,0)</f>
        <v>0</v>
      </c>
      <c r="BF462" s="149">
        <f>IF(O462="snížená",K462,0)</f>
        <v>0</v>
      </c>
      <c r="BG462" s="149">
        <f>IF(O462="zákl. přenesená",K462,0)</f>
        <v>0</v>
      </c>
      <c r="BH462" s="149">
        <f>IF(O462="sníž. přenesená",K462,0)</f>
        <v>0</v>
      </c>
      <c r="BI462" s="149">
        <f>IF(O462="nulová",K462,0)</f>
        <v>0</v>
      </c>
      <c r="BJ462" s="16" t="s">
        <v>87</v>
      </c>
      <c r="BK462" s="149">
        <f>P462*H462</f>
        <v>0</v>
      </c>
    </row>
    <row r="463" spans="2:65" s="1" customFormat="1" ht="16.350000000000001" customHeight="1">
      <c r="B463" s="31"/>
      <c r="C463" s="185" t="s">
        <v>1</v>
      </c>
      <c r="D463" s="185" t="s">
        <v>154</v>
      </c>
      <c r="E463" s="186" t="s">
        <v>1</v>
      </c>
      <c r="F463" s="187" t="s">
        <v>1</v>
      </c>
      <c r="G463" s="188" t="s">
        <v>1</v>
      </c>
      <c r="H463" s="189"/>
      <c r="I463" s="189"/>
      <c r="J463" s="189"/>
      <c r="K463" s="190">
        <f t="shared" si="1"/>
        <v>0</v>
      </c>
      <c r="L463" s="191"/>
      <c r="M463" s="31"/>
      <c r="N463" s="192" t="s">
        <v>1</v>
      </c>
      <c r="O463" s="193" t="s">
        <v>42</v>
      </c>
      <c r="P463" s="195">
        <f>I463+J463</f>
        <v>0</v>
      </c>
      <c r="Q463" s="196">
        <f>I463*H463</f>
        <v>0</v>
      </c>
      <c r="R463" s="196">
        <f>J463*H463</f>
        <v>0</v>
      </c>
      <c r="S463" s="197"/>
      <c r="T463" s="197"/>
      <c r="U463" s="197"/>
      <c r="V463" s="197"/>
      <c r="W463" s="197"/>
      <c r="X463" s="198"/>
      <c r="AT463" s="16" t="s">
        <v>617</v>
      </c>
      <c r="AU463" s="16" t="s">
        <v>87</v>
      </c>
      <c r="AY463" s="16" t="s">
        <v>617</v>
      </c>
      <c r="BE463" s="149">
        <f>IF(O463="základní",K463,0)</f>
        <v>0</v>
      </c>
      <c r="BF463" s="149">
        <f>IF(O463="snížená",K463,0)</f>
        <v>0</v>
      </c>
      <c r="BG463" s="149">
        <f>IF(O463="zákl. přenesená",K463,0)</f>
        <v>0</v>
      </c>
      <c r="BH463" s="149">
        <f>IF(O463="sníž. přenesená",K463,0)</f>
        <v>0</v>
      </c>
      <c r="BI463" s="149">
        <f>IF(O463="nulová",K463,0)</f>
        <v>0</v>
      </c>
      <c r="BJ463" s="16" t="s">
        <v>87</v>
      </c>
      <c r="BK463" s="149">
        <f>P463*H463</f>
        <v>0</v>
      </c>
    </row>
    <row r="464" spans="2:65" s="1" customFormat="1" ht="6.95" customHeight="1">
      <c r="B464" s="43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31"/>
    </row>
  </sheetData>
  <sheetProtection algorithmName="SHA-512" hashValue="gcZhYVij5jiKmuItd7yvLO26R+HXGKEHFqcv9WZHXRTm2a0m6IpfaBb0H9HhDep9/k30k8yrqFYNg3xSFa/IcQ==" saltValue="vTI9ZoRvkvBsmJBXDPuX+V4cX1TNwqNcZIUZxqteC2YcIsDyRR0LKcVsIb1Nr9yVz2SoDhXQ6Lw7PqdsFTdvWA==" spinCount="100000" sheet="1" objects="1" scenarios="1" formatColumns="0" formatRows="0" autoFilter="0"/>
  <autoFilter ref="C135:L463"/>
  <mergeCells count="9">
    <mergeCell ref="E87:H87"/>
    <mergeCell ref="E126:H126"/>
    <mergeCell ref="E128:H128"/>
    <mergeCell ref="M2:Z2"/>
    <mergeCell ref="E7:H7"/>
    <mergeCell ref="E9:H9"/>
    <mergeCell ref="E18:H18"/>
    <mergeCell ref="E27:H27"/>
    <mergeCell ref="E85:H85"/>
  </mergeCells>
  <dataValidations disablePrompts="1" count="2">
    <dataValidation type="list" allowBlank="1" showInputMessage="1" showErrorMessage="1" error="Povoleny jsou hodnoty K, M." sqref="D459:D464">
      <formula1>"K, M"</formula1>
    </dataValidation>
    <dataValidation type="list" allowBlank="1" showInputMessage="1" showErrorMessage="1" error="Povoleny jsou hodnoty základní, snížená, zákl. přenesená, sníž. přenesená, nulová." sqref="O459:O464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62"/>
  <sheetViews>
    <sheetView showGridLines="0" topLeftCell="A133" workbookViewId="0">
      <selection activeCell="I138" sqref="I13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89</v>
      </c>
    </row>
    <row r="4" spans="2:46" ht="24.95" customHeight="1">
      <c r="B4" s="19"/>
      <c r="D4" s="20" t="s">
        <v>100</v>
      </c>
      <c r="M4" s="19"/>
      <c r="N4" s="89" t="s">
        <v>11</v>
      </c>
      <c r="AT4" s="16" t="s">
        <v>4</v>
      </c>
    </row>
    <row r="5" spans="2:46" ht="6.95" customHeight="1">
      <c r="B5" s="19"/>
      <c r="M5" s="19"/>
    </row>
    <row r="6" spans="2:46" ht="12" customHeight="1">
      <c r="B6" s="19"/>
      <c r="D6" s="26" t="s">
        <v>17</v>
      </c>
      <c r="M6" s="19"/>
    </row>
    <row r="7" spans="2:46" ht="16.5" customHeight="1">
      <c r="B7" s="19"/>
      <c r="E7" s="377" t="str">
        <f>'Rekapitulace stavby'!K6</f>
        <v>Oprava střech areál nemocnice Voldušská, Rokycany</v>
      </c>
      <c r="F7" s="378"/>
      <c r="G7" s="378"/>
      <c r="H7" s="378"/>
      <c r="M7" s="19"/>
    </row>
    <row r="8" spans="2:46" s="1" customFormat="1" ht="12" customHeight="1">
      <c r="B8" s="31"/>
      <c r="D8" s="26" t="s">
        <v>101</v>
      </c>
      <c r="M8" s="31"/>
    </row>
    <row r="9" spans="2:46" s="1" customFormat="1" ht="30" customHeight="1">
      <c r="B9" s="31"/>
      <c r="E9" s="357" t="s">
        <v>680</v>
      </c>
      <c r="F9" s="376"/>
      <c r="G9" s="376"/>
      <c r="H9" s="376"/>
      <c r="M9" s="31"/>
    </row>
    <row r="10" spans="2:46" s="1" customFormat="1">
      <c r="B10" s="31"/>
      <c r="M10" s="31"/>
    </row>
    <row r="11" spans="2:46" s="1" customFormat="1" ht="12" customHeight="1">
      <c r="B11" s="31"/>
      <c r="D11" s="26" t="s">
        <v>19</v>
      </c>
      <c r="F11" s="24" t="s">
        <v>1</v>
      </c>
      <c r="I11" s="26" t="s">
        <v>20</v>
      </c>
      <c r="J11" s="24" t="s">
        <v>1</v>
      </c>
      <c r="M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51" t="str">
        <f>'Rekapitulace stavby'!AN8</f>
        <v>15. 6. 2023</v>
      </c>
      <c r="M12" s="31"/>
    </row>
    <row r="13" spans="2:46" s="1" customFormat="1" ht="10.9" customHeight="1">
      <c r="B13" s="31"/>
      <c r="M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M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28</v>
      </c>
      <c r="J15" s="24" t="str">
        <f>IF('Rekapitulace stavby'!AN11="","",'Rekapitulace stavby'!AN11)</f>
        <v/>
      </c>
      <c r="M15" s="31"/>
    </row>
    <row r="16" spans="2:46" s="1" customFormat="1" ht="6.95" customHeight="1">
      <c r="B16" s="31"/>
      <c r="M16" s="31"/>
    </row>
    <row r="17" spans="2:13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M17" s="31"/>
    </row>
    <row r="18" spans="2:13" s="1" customFormat="1" ht="18" customHeight="1">
      <c r="B18" s="31"/>
      <c r="E18" s="379" t="str">
        <f>'Rekapitulace stavby'!E14</f>
        <v>Vyplň údaj</v>
      </c>
      <c r="F18" s="371"/>
      <c r="G18" s="371"/>
      <c r="H18" s="371"/>
      <c r="I18" s="26" t="s">
        <v>28</v>
      </c>
      <c r="J18" s="27" t="str">
        <f>'Rekapitulace stavby'!AN14</f>
        <v>Vyplň údaj</v>
      </c>
      <c r="M18" s="31"/>
    </row>
    <row r="19" spans="2:13" s="1" customFormat="1" ht="6.95" customHeight="1">
      <c r="B19" s="31"/>
      <c r="M19" s="31"/>
    </row>
    <row r="20" spans="2:13" s="1" customFormat="1" ht="12" customHeight="1">
      <c r="B20" s="31"/>
      <c r="D20" s="26" t="s">
        <v>31</v>
      </c>
      <c r="I20" s="26" t="s">
        <v>26</v>
      </c>
      <c r="J20" s="24" t="s">
        <v>32</v>
      </c>
      <c r="M20" s="31"/>
    </row>
    <row r="21" spans="2:13" s="1" customFormat="1" ht="18" customHeight="1">
      <c r="B21" s="31"/>
      <c r="E21" s="24" t="s">
        <v>33</v>
      </c>
      <c r="I21" s="26" t="s">
        <v>28</v>
      </c>
      <c r="J21" s="24" t="s">
        <v>1</v>
      </c>
      <c r="M21" s="31"/>
    </row>
    <row r="22" spans="2:13" s="1" customFormat="1" ht="6.95" customHeight="1">
      <c r="B22" s="31"/>
      <c r="M22" s="31"/>
    </row>
    <row r="23" spans="2:13" s="1" customFormat="1" ht="12" customHeight="1">
      <c r="B23" s="31"/>
      <c r="D23" s="26" t="s">
        <v>34</v>
      </c>
      <c r="I23" s="26" t="s">
        <v>26</v>
      </c>
      <c r="J23" s="24" t="s">
        <v>1</v>
      </c>
      <c r="M23" s="31"/>
    </row>
    <row r="24" spans="2:13" s="1" customFormat="1" ht="18" customHeight="1">
      <c r="B24" s="31"/>
      <c r="E24" s="24" t="s">
        <v>35</v>
      </c>
      <c r="I24" s="26" t="s">
        <v>28</v>
      </c>
      <c r="J24" s="24" t="s">
        <v>1</v>
      </c>
      <c r="M24" s="31"/>
    </row>
    <row r="25" spans="2:13" s="1" customFormat="1" ht="6.95" customHeight="1">
      <c r="B25" s="31"/>
      <c r="M25" s="31"/>
    </row>
    <row r="26" spans="2:13" s="1" customFormat="1" ht="12" customHeight="1">
      <c r="B26" s="31"/>
      <c r="D26" s="26" t="s">
        <v>36</v>
      </c>
      <c r="M26" s="31"/>
    </row>
    <row r="27" spans="2:13" s="7" customFormat="1" ht="16.5" customHeight="1">
      <c r="B27" s="90"/>
      <c r="E27" s="375" t="s">
        <v>1</v>
      </c>
      <c r="F27" s="375"/>
      <c r="G27" s="375"/>
      <c r="H27" s="375"/>
      <c r="M27" s="90"/>
    </row>
    <row r="28" spans="2:13" s="1" customFormat="1" ht="6.95" customHeight="1">
      <c r="B28" s="31"/>
      <c r="M28" s="31"/>
    </row>
    <row r="29" spans="2:13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52"/>
      <c r="M29" s="31"/>
    </row>
    <row r="30" spans="2:13" s="1" customFormat="1" ht="12.75">
      <c r="B30" s="31"/>
      <c r="E30" s="26" t="s">
        <v>103</v>
      </c>
      <c r="K30" s="91">
        <f>I96</f>
        <v>0</v>
      </c>
      <c r="M30" s="31"/>
    </row>
    <row r="31" spans="2:13" s="1" customFormat="1" ht="12.75">
      <c r="B31" s="31"/>
      <c r="E31" s="26" t="s">
        <v>104</v>
      </c>
      <c r="K31" s="91">
        <f>J96</f>
        <v>0</v>
      </c>
      <c r="M31" s="31"/>
    </row>
    <row r="32" spans="2:13" s="1" customFormat="1" ht="25.35" customHeight="1">
      <c r="B32" s="31"/>
      <c r="D32" s="92" t="s">
        <v>37</v>
      </c>
      <c r="K32" s="65">
        <f>ROUND(K135, 2)</f>
        <v>0</v>
      </c>
      <c r="M32" s="31"/>
    </row>
    <row r="33" spans="2:13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52"/>
      <c r="M33" s="31"/>
    </row>
    <row r="34" spans="2:13" s="1" customFormat="1" ht="14.45" customHeight="1">
      <c r="B34" s="31"/>
      <c r="F34" s="34" t="s">
        <v>39</v>
      </c>
      <c r="I34" s="34" t="s">
        <v>38</v>
      </c>
      <c r="K34" s="34" t="s">
        <v>40</v>
      </c>
      <c r="M34" s="31"/>
    </row>
    <row r="35" spans="2:13" s="1" customFormat="1" ht="14.45" customHeight="1">
      <c r="B35" s="31"/>
      <c r="D35" s="54" t="s">
        <v>41</v>
      </c>
      <c r="E35" s="26" t="s">
        <v>42</v>
      </c>
      <c r="F35" s="91">
        <f>ROUND((ROUND((SUM(BE135:BE555)),  2) + SUM(BE557:BE561)), 2)</f>
        <v>0</v>
      </c>
      <c r="I35" s="93">
        <v>0.21</v>
      </c>
      <c r="K35" s="91">
        <f>ROUND((ROUND(((SUM(BE135:BE555))*I35),  2) + (SUM(BE557:BE561)*I35)), 2)</f>
        <v>0</v>
      </c>
      <c r="M35" s="31"/>
    </row>
    <row r="36" spans="2:13" s="1" customFormat="1" ht="14.45" customHeight="1">
      <c r="B36" s="31"/>
      <c r="E36" s="26" t="s">
        <v>43</v>
      </c>
      <c r="F36" s="91">
        <f>ROUND((ROUND((SUM(BF135:BF555)),  2) + SUM(BF557:BF561)), 2)</f>
        <v>0</v>
      </c>
      <c r="I36" s="93">
        <v>0.15</v>
      </c>
      <c r="K36" s="91">
        <f>ROUND((ROUND(((SUM(BF135:BF555))*I36),  2) + (SUM(BF557:BF561)*I36)), 2)</f>
        <v>0</v>
      </c>
      <c r="M36" s="31"/>
    </row>
    <row r="37" spans="2:13" s="1" customFormat="1" ht="14.45" hidden="1" customHeight="1">
      <c r="B37" s="31"/>
      <c r="E37" s="26" t="s">
        <v>44</v>
      </c>
      <c r="F37" s="91">
        <f>ROUND((ROUND((SUM(BG135:BG555)),  2) + SUM(BG557:BG561)), 2)</f>
        <v>0</v>
      </c>
      <c r="I37" s="93">
        <v>0.21</v>
      </c>
      <c r="K37" s="91">
        <f>0</f>
        <v>0</v>
      </c>
      <c r="M37" s="31"/>
    </row>
    <row r="38" spans="2:13" s="1" customFormat="1" ht="14.45" hidden="1" customHeight="1">
      <c r="B38" s="31"/>
      <c r="E38" s="26" t="s">
        <v>45</v>
      </c>
      <c r="F38" s="91">
        <f>ROUND((ROUND((SUM(BH135:BH555)),  2) + SUM(BH557:BH561)), 2)</f>
        <v>0</v>
      </c>
      <c r="I38" s="93">
        <v>0.15</v>
      </c>
      <c r="K38" s="91">
        <f>0</f>
        <v>0</v>
      </c>
      <c r="M38" s="31"/>
    </row>
    <row r="39" spans="2:13" s="1" customFormat="1" ht="14.45" hidden="1" customHeight="1">
      <c r="B39" s="31"/>
      <c r="E39" s="26" t="s">
        <v>46</v>
      </c>
      <c r="F39" s="91">
        <f>ROUND((ROUND((SUM(BI135:BI555)),  2) + SUM(BI557:BI561)), 2)</f>
        <v>0</v>
      </c>
      <c r="I39" s="93">
        <v>0</v>
      </c>
      <c r="K39" s="91">
        <f>0</f>
        <v>0</v>
      </c>
      <c r="M39" s="31"/>
    </row>
    <row r="40" spans="2:13" s="1" customFormat="1" ht="6.95" customHeight="1">
      <c r="B40" s="31"/>
      <c r="M40" s="31"/>
    </row>
    <row r="41" spans="2:13" s="1" customFormat="1" ht="25.35" customHeight="1">
      <c r="B41" s="31"/>
      <c r="C41" s="94"/>
      <c r="D41" s="95" t="s">
        <v>47</v>
      </c>
      <c r="E41" s="56"/>
      <c r="F41" s="56"/>
      <c r="G41" s="96" t="s">
        <v>48</v>
      </c>
      <c r="H41" s="97" t="s">
        <v>49</v>
      </c>
      <c r="I41" s="56"/>
      <c r="J41" s="56"/>
      <c r="K41" s="98">
        <f>SUM(K32:K39)</f>
        <v>0</v>
      </c>
      <c r="L41" s="99"/>
      <c r="M41" s="31"/>
    </row>
    <row r="42" spans="2:13" s="1" customFormat="1" ht="14.45" customHeight="1">
      <c r="B42" s="31"/>
      <c r="M42" s="31"/>
    </row>
    <row r="43" spans="2:13" ht="14.45" customHeight="1">
      <c r="B43" s="19"/>
      <c r="M43" s="19"/>
    </row>
    <row r="44" spans="2:13" ht="14.45" customHeight="1">
      <c r="B44" s="19"/>
      <c r="M44" s="19"/>
    </row>
    <row r="45" spans="2:13" ht="14.45" customHeight="1">
      <c r="B45" s="19"/>
      <c r="M45" s="19"/>
    </row>
    <row r="46" spans="2:13" ht="14.45" customHeight="1">
      <c r="B46" s="19"/>
      <c r="M46" s="19"/>
    </row>
    <row r="47" spans="2:13" ht="14.45" customHeight="1">
      <c r="B47" s="19"/>
      <c r="M47" s="19"/>
    </row>
    <row r="48" spans="2:13" ht="14.45" customHeight="1">
      <c r="B48" s="19"/>
      <c r="M48" s="19"/>
    </row>
    <row r="49" spans="2:13" ht="14.45" customHeight="1">
      <c r="B49" s="19"/>
      <c r="M49" s="19"/>
    </row>
    <row r="50" spans="2:13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41"/>
      <c r="M50" s="31"/>
    </row>
    <row r="51" spans="2:13">
      <c r="B51" s="19"/>
      <c r="M51" s="19"/>
    </row>
    <row r="52" spans="2:13">
      <c r="B52" s="19"/>
      <c r="M52" s="19"/>
    </row>
    <row r="53" spans="2:13">
      <c r="B53" s="19"/>
      <c r="M53" s="19"/>
    </row>
    <row r="54" spans="2:13">
      <c r="B54" s="19"/>
      <c r="M54" s="19"/>
    </row>
    <row r="55" spans="2:13">
      <c r="B55" s="19"/>
      <c r="M55" s="19"/>
    </row>
    <row r="56" spans="2:13">
      <c r="B56" s="19"/>
      <c r="M56" s="19"/>
    </row>
    <row r="57" spans="2:13">
      <c r="B57" s="19"/>
      <c r="M57" s="19"/>
    </row>
    <row r="58" spans="2:13">
      <c r="B58" s="19"/>
      <c r="M58" s="19"/>
    </row>
    <row r="59" spans="2:13">
      <c r="B59" s="19"/>
      <c r="M59" s="19"/>
    </row>
    <row r="60" spans="2:13">
      <c r="B60" s="19"/>
      <c r="M60" s="19"/>
    </row>
    <row r="61" spans="2:13" s="1" customFormat="1" ht="12.75">
      <c r="B61" s="31"/>
      <c r="D61" s="42" t="s">
        <v>52</v>
      </c>
      <c r="E61" s="33"/>
      <c r="F61" s="100" t="s">
        <v>53</v>
      </c>
      <c r="G61" s="42" t="s">
        <v>52</v>
      </c>
      <c r="H61" s="33"/>
      <c r="I61" s="33"/>
      <c r="J61" s="101" t="s">
        <v>53</v>
      </c>
      <c r="K61" s="33"/>
      <c r="L61" s="33"/>
      <c r="M61" s="31"/>
    </row>
    <row r="62" spans="2:13">
      <c r="B62" s="19"/>
      <c r="M62" s="19"/>
    </row>
    <row r="63" spans="2:13">
      <c r="B63" s="19"/>
      <c r="M63" s="19"/>
    </row>
    <row r="64" spans="2:13">
      <c r="B64" s="19"/>
      <c r="M64" s="19"/>
    </row>
    <row r="65" spans="2:13" s="1" customFormat="1" ht="12.75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41"/>
      <c r="M65" s="31"/>
    </row>
    <row r="66" spans="2:13">
      <c r="B66" s="19"/>
      <c r="M66" s="19"/>
    </row>
    <row r="67" spans="2:13">
      <c r="B67" s="19"/>
      <c r="M67" s="19"/>
    </row>
    <row r="68" spans="2:13">
      <c r="B68" s="19"/>
      <c r="M68" s="19"/>
    </row>
    <row r="69" spans="2:13">
      <c r="B69" s="19"/>
      <c r="M69" s="19"/>
    </row>
    <row r="70" spans="2:13">
      <c r="B70" s="19"/>
      <c r="M70" s="19"/>
    </row>
    <row r="71" spans="2:13">
      <c r="B71" s="19"/>
      <c r="M71" s="19"/>
    </row>
    <row r="72" spans="2:13">
      <c r="B72" s="19"/>
      <c r="M72" s="19"/>
    </row>
    <row r="73" spans="2:13">
      <c r="B73" s="19"/>
      <c r="M73" s="19"/>
    </row>
    <row r="74" spans="2:13">
      <c r="B74" s="19"/>
      <c r="M74" s="19"/>
    </row>
    <row r="75" spans="2:13">
      <c r="B75" s="19"/>
      <c r="M75" s="19"/>
    </row>
    <row r="76" spans="2:13" s="1" customFormat="1" ht="12.75">
      <c r="B76" s="31"/>
      <c r="D76" s="42" t="s">
        <v>52</v>
      </c>
      <c r="E76" s="33"/>
      <c r="F76" s="100" t="s">
        <v>53</v>
      </c>
      <c r="G76" s="42" t="s">
        <v>52</v>
      </c>
      <c r="H76" s="33"/>
      <c r="I76" s="33"/>
      <c r="J76" s="101" t="s">
        <v>53</v>
      </c>
      <c r="K76" s="33"/>
      <c r="L76" s="33"/>
      <c r="M76" s="31"/>
    </row>
    <row r="77" spans="2:13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31"/>
    </row>
    <row r="82" spans="2:47" s="1" customFormat="1" ht="24.95" customHeight="1">
      <c r="B82" s="31"/>
      <c r="C82" s="20" t="s">
        <v>105</v>
      </c>
      <c r="M82" s="31"/>
    </row>
    <row r="83" spans="2:47" s="1" customFormat="1" ht="6.95" customHeight="1">
      <c r="B83" s="31"/>
      <c r="M83" s="31"/>
    </row>
    <row r="84" spans="2:47" s="1" customFormat="1" ht="12" customHeight="1">
      <c r="B84" s="31"/>
      <c r="C84" s="26" t="s">
        <v>17</v>
      </c>
      <c r="M84" s="31"/>
    </row>
    <row r="85" spans="2:47" s="1" customFormat="1" ht="16.5" customHeight="1">
      <c r="B85" s="31"/>
      <c r="E85" s="377" t="str">
        <f>E7</f>
        <v>Oprava střech areál nemocnice Voldušská, Rokycany</v>
      </c>
      <c r="F85" s="378"/>
      <c r="G85" s="378"/>
      <c r="H85" s="378"/>
      <c r="M85" s="31"/>
    </row>
    <row r="86" spans="2:47" s="1" customFormat="1" ht="12" customHeight="1">
      <c r="B86" s="31"/>
      <c r="C86" s="26" t="s">
        <v>101</v>
      </c>
      <c r="M86" s="31"/>
    </row>
    <row r="87" spans="2:47" s="1" customFormat="1" ht="30" customHeight="1">
      <c r="B87" s="31"/>
      <c r="E87" s="357" t="str">
        <f>E9</f>
        <v>2023-07-03 - Oprava střech areál nemocnice Voldušská - OBJEKT SO03</v>
      </c>
      <c r="F87" s="376"/>
      <c r="G87" s="376"/>
      <c r="H87" s="376"/>
      <c r="M87" s="31"/>
    </row>
    <row r="88" spans="2:47" s="1" customFormat="1" ht="6.95" customHeight="1">
      <c r="B88" s="31"/>
      <c r="M88" s="31"/>
    </row>
    <row r="89" spans="2:47" s="1" customFormat="1" ht="12" customHeight="1">
      <c r="B89" s="31"/>
      <c r="C89" s="26" t="s">
        <v>21</v>
      </c>
      <c r="F89" s="24" t="str">
        <f>F12</f>
        <v>Rokycany</v>
      </c>
      <c r="I89" s="26" t="s">
        <v>23</v>
      </c>
      <c r="J89" s="51" t="str">
        <f>IF(J12="","",J12)</f>
        <v>15. 6. 2023</v>
      </c>
      <c r="M89" s="31"/>
    </row>
    <row r="90" spans="2:47" s="1" customFormat="1" ht="6.95" customHeight="1">
      <c r="B90" s="31"/>
      <c r="M90" s="31"/>
    </row>
    <row r="91" spans="2:47" s="1" customFormat="1" ht="15.2" customHeight="1">
      <c r="B91" s="31"/>
      <c r="C91" s="26" t="s">
        <v>25</v>
      </c>
      <c r="F91" s="24" t="str">
        <f>E15</f>
        <v xml:space="preserve"> </v>
      </c>
      <c r="I91" s="26" t="s">
        <v>31</v>
      </c>
      <c r="J91" s="29" t="str">
        <f>E21</f>
        <v>DEKPROJEKT s.r.o.</v>
      </c>
      <c r="M91" s="31"/>
    </row>
    <row r="92" spans="2:47" s="1" customFormat="1" ht="25.7" customHeight="1">
      <c r="B92" s="31"/>
      <c r="C92" s="26" t="s">
        <v>29</v>
      </c>
      <c r="F92" s="24" t="str">
        <f>IF(E18="","",E18)</f>
        <v>Vyplň údaj</v>
      </c>
      <c r="I92" s="26" t="s">
        <v>34</v>
      </c>
      <c r="J92" s="29" t="str">
        <f>E24</f>
        <v>Ing. Kateřina Petlíková, Ph.D.</v>
      </c>
      <c r="M92" s="31"/>
    </row>
    <row r="93" spans="2:47" s="1" customFormat="1" ht="10.35" customHeight="1">
      <c r="B93" s="31"/>
      <c r="M93" s="31"/>
    </row>
    <row r="94" spans="2:47" s="1" customFormat="1" ht="29.25" customHeight="1">
      <c r="B94" s="31"/>
      <c r="C94" s="102" t="s">
        <v>106</v>
      </c>
      <c r="D94" s="94"/>
      <c r="E94" s="94"/>
      <c r="F94" s="94"/>
      <c r="G94" s="94"/>
      <c r="H94" s="94"/>
      <c r="I94" s="103" t="s">
        <v>107</v>
      </c>
      <c r="J94" s="103" t="s">
        <v>108</v>
      </c>
      <c r="K94" s="103" t="s">
        <v>109</v>
      </c>
      <c r="L94" s="94"/>
      <c r="M94" s="31"/>
    </row>
    <row r="95" spans="2:47" s="1" customFormat="1" ht="10.35" customHeight="1">
      <c r="B95" s="31"/>
      <c r="M95" s="31"/>
    </row>
    <row r="96" spans="2:47" s="1" customFormat="1" ht="22.9" customHeight="1">
      <c r="B96" s="31"/>
      <c r="C96" s="104" t="s">
        <v>110</v>
      </c>
      <c r="I96" s="65">
        <f t="shared" ref="I96:J98" si="0">Q135</f>
        <v>0</v>
      </c>
      <c r="J96" s="65">
        <f t="shared" si="0"/>
        <v>0</v>
      </c>
      <c r="K96" s="65">
        <f>K135</f>
        <v>0</v>
      </c>
      <c r="M96" s="31"/>
      <c r="AU96" s="16" t="s">
        <v>111</v>
      </c>
    </row>
    <row r="97" spans="2:13" s="8" customFormat="1" ht="24.95" customHeight="1">
      <c r="B97" s="105"/>
      <c r="D97" s="106" t="s">
        <v>112</v>
      </c>
      <c r="E97" s="107"/>
      <c r="F97" s="107"/>
      <c r="G97" s="107"/>
      <c r="H97" s="107"/>
      <c r="I97" s="108">
        <f t="shared" si="0"/>
        <v>0</v>
      </c>
      <c r="J97" s="108">
        <f t="shared" si="0"/>
        <v>0</v>
      </c>
      <c r="K97" s="108">
        <f>K136</f>
        <v>0</v>
      </c>
      <c r="M97" s="105"/>
    </row>
    <row r="98" spans="2:13" s="9" customFormat="1" ht="19.899999999999999" customHeight="1">
      <c r="B98" s="109"/>
      <c r="D98" s="110" t="s">
        <v>618</v>
      </c>
      <c r="E98" s="111"/>
      <c r="F98" s="111"/>
      <c r="G98" s="111"/>
      <c r="H98" s="111"/>
      <c r="I98" s="112">
        <f t="shared" si="0"/>
        <v>0</v>
      </c>
      <c r="J98" s="112">
        <f t="shared" si="0"/>
        <v>0</v>
      </c>
      <c r="K98" s="112">
        <f>K137</f>
        <v>0</v>
      </c>
      <c r="M98" s="109"/>
    </row>
    <row r="99" spans="2:13" s="9" customFormat="1" ht="19.899999999999999" customHeight="1">
      <c r="B99" s="109"/>
      <c r="D99" s="110" t="s">
        <v>113</v>
      </c>
      <c r="E99" s="111"/>
      <c r="F99" s="111"/>
      <c r="G99" s="111"/>
      <c r="H99" s="111"/>
      <c r="I99" s="112">
        <f>Q139</f>
        <v>0</v>
      </c>
      <c r="J99" s="112">
        <f>R139</f>
        <v>0</v>
      </c>
      <c r="K99" s="112">
        <f>K139</f>
        <v>0</v>
      </c>
      <c r="M99" s="109"/>
    </row>
    <row r="100" spans="2:13" s="9" customFormat="1" ht="19.899999999999999" customHeight="1">
      <c r="B100" s="109"/>
      <c r="D100" s="110" t="s">
        <v>114</v>
      </c>
      <c r="E100" s="111"/>
      <c r="F100" s="111"/>
      <c r="G100" s="111"/>
      <c r="H100" s="111"/>
      <c r="I100" s="112">
        <f>Q163</f>
        <v>0</v>
      </c>
      <c r="J100" s="112">
        <f>R163</f>
        <v>0</v>
      </c>
      <c r="K100" s="112">
        <f>K163</f>
        <v>0</v>
      </c>
      <c r="M100" s="109"/>
    </row>
    <row r="101" spans="2:13" s="9" customFormat="1" ht="19.899999999999999" customHeight="1">
      <c r="B101" s="109"/>
      <c r="D101" s="110" t="s">
        <v>115</v>
      </c>
      <c r="E101" s="111"/>
      <c r="F101" s="111"/>
      <c r="G101" s="111"/>
      <c r="H101" s="111"/>
      <c r="I101" s="112">
        <f>Q167</f>
        <v>0</v>
      </c>
      <c r="J101" s="112">
        <f>R167</f>
        <v>0</v>
      </c>
      <c r="K101" s="112">
        <f>K167</f>
        <v>0</v>
      </c>
      <c r="M101" s="109"/>
    </row>
    <row r="102" spans="2:13" s="8" customFormat="1" ht="24.95" customHeight="1">
      <c r="B102" s="105"/>
      <c r="D102" s="106" t="s">
        <v>116</v>
      </c>
      <c r="E102" s="107"/>
      <c r="F102" s="107"/>
      <c r="G102" s="107"/>
      <c r="H102" s="107"/>
      <c r="I102" s="108">
        <f>Q169</f>
        <v>0</v>
      </c>
      <c r="J102" s="108">
        <f>R169</f>
        <v>0</v>
      </c>
      <c r="K102" s="108">
        <f>K169</f>
        <v>0</v>
      </c>
      <c r="M102" s="105"/>
    </row>
    <row r="103" spans="2:13" s="9" customFormat="1" ht="19.899999999999999" customHeight="1">
      <c r="B103" s="109"/>
      <c r="D103" s="110" t="s">
        <v>117</v>
      </c>
      <c r="E103" s="111"/>
      <c r="F103" s="111"/>
      <c r="G103" s="111"/>
      <c r="H103" s="111"/>
      <c r="I103" s="112">
        <f>Q170</f>
        <v>0</v>
      </c>
      <c r="J103" s="112">
        <f>R170</f>
        <v>0</v>
      </c>
      <c r="K103" s="112">
        <f>K170</f>
        <v>0</v>
      </c>
      <c r="M103" s="109"/>
    </row>
    <row r="104" spans="2:13" s="9" customFormat="1" ht="19.899999999999999" customHeight="1">
      <c r="B104" s="109"/>
      <c r="D104" s="110" t="s">
        <v>118</v>
      </c>
      <c r="E104" s="111"/>
      <c r="F104" s="111"/>
      <c r="G104" s="111"/>
      <c r="H104" s="111"/>
      <c r="I104" s="112">
        <f>Q294</f>
        <v>0</v>
      </c>
      <c r="J104" s="112">
        <f>R294</f>
        <v>0</v>
      </c>
      <c r="K104" s="112">
        <f>K294</f>
        <v>0</v>
      </c>
      <c r="M104" s="109"/>
    </row>
    <row r="105" spans="2:13" s="9" customFormat="1" ht="19.899999999999999" customHeight="1">
      <c r="B105" s="109"/>
      <c r="D105" s="110" t="s">
        <v>119</v>
      </c>
      <c r="E105" s="111"/>
      <c r="F105" s="111"/>
      <c r="G105" s="111"/>
      <c r="H105" s="111"/>
      <c r="I105" s="112">
        <f>Q381</f>
        <v>0</v>
      </c>
      <c r="J105" s="112">
        <f>R381</f>
        <v>0</v>
      </c>
      <c r="K105" s="112">
        <f>K381</f>
        <v>0</v>
      </c>
      <c r="M105" s="109"/>
    </row>
    <row r="106" spans="2:13" s="9" customFormat="1" ht="19.899999999999999" customHeight="1">
      <c r="B106" s="109"/>
      <c r="D106" s="110" t="s">
        <v>120</v>
      </c>
      <c r="E106" s="111"/>
      <c r="F106" s="111"/>
      <c r="G106" s="111"/>
      <c r="H106" s="111"/>
      <c r="I106" s="112">
        <f>Q395</f>
        <v>0</v>
      </c>
      <c r="J106" s="112">
        <f>R395</f>
        <v>0</v>
      </c>
      <c r="K106" s="112">
        <f>K395</f>
        <v>0</v>
      </c>
      <c r="M106" s="109"/>
    </row>
    <row r="107" spans="2:13" s="9" customFormat="1" ht="19.899999999999999" customHeight="1">
      <c r="B107" s="109"/>
      <c r="D107" s="110" t="s">
        <v>121</v>
      </c>
      <c r="E107" s="111"/>
      <c r="F107" s="111"/>
      <c r="G107" s="111"/>
      <c r="H107" s="111"/>
      <c r="I107" s="112">
        <f>Q397</f>
        <v>0</v>
      </c>
      <c r="J107" s="112">
        <f>R397</f>
        <v>0</v>
      </c>
      <c r="K107" s="112">
        <f>K397</f>
        <v>0</v>
      </c>
      <c r="M107" s="109"/>
    </row>
    <row r="108" spans="2:13" s="9" customFormat="1" ht="19.899999999999999" customHeight="1">
      <c r="B108" s="109"/>
      <c r="D108" s="110" t="s">
        <v>123</v>
      </c>
      <c r="E108" s="111"/>
      <c r="F108" s="111"/>
      <c r="G108" s="111"/>
      <c r="H108" s="111"/>
      <c r="I108" s="112">
        <f>Q440</f>
        <v>0</v>
      </c>
      <c r="J108" s="112">
        <f>R440</f>
        <v>0</v>
      </c>
      <c r="K108" s="112">
        <f>K440</f>
        <v>0</v>
      </c>
      <c r="M108" s="109"/>
    </row>
    <row r="109" spans="2:13" s="9" customFormat="1" ht="19.899999999999999" customHeight="1">
      <c r="B109" s="109"/>
      <c r="D109" s="110" t="s">
        <v>681</v>
      </c>
      <c r="E109" s="111"/>
      <c r="F109" s="111"/>
      <c r="G109" s="111"/>
      <c r="H109" s="111"/>
      <c r="I109" s="112">
        <f>Q520</f>
        <v>0</v>
      </c>
      <c r="J109" s="112">
        <f>R520</f>
        <v>0</v>
      </c>
      <c r="K109" s="112">
        <f>K520</f>
        <v>0</v>
      </c>
      <c r="M109" s="109"/>
    </row>
    <row r="110" spans="2:13" s="9" customFormat="1" ht="19.899999999999999" customHeight="1">
      <c r="B110" s="109"/>
      <c r="D110" s="110" t="s">
        <v>125</v>
      </c>
      <c r="E110" s="111"/>
      <c r="F110" s="111"/>
      <c r="G110" s="111"/>
      <c r="H110" s="111"/>
      <c r="I110" s="112">
        <f>Q535</f>
        <v>0</v>
      </c>
      <c r="J110" s="112">
        <f>R535</f>
        <v>0</v>
      </c>
      <c r="K110" s="112">
        <f>K535</f>
        <v>0</v>
      </c>
      <c r="M110" s="109"/>
    </row>
    <row r="111" spans="2:13" s="8" customFormat="1" ht="24.95" customHeight="1">
      <c r="B111" s="105"/>
      <c r="D111" s="106" t="s">
        <v>127</v>
      </c>
      <c r="E111" s="107"/>
      <c r="F111" s="107"/>
      <c r="G111" s="107"/>
      <c r="H111" s="107"/>
      <c r="I111" s="108">
        <f>Q547</f>
        <v>0</v>
      </c>
      <c r="J111" s="108">
        <f>R547</f>
        <v>0</v>
      </c>
      <c r="K111" s="108">
        <f>K547</f>
        <v>0</v>
      </c>
      <c r="M111" s="105"/>
    </row>
    <row r="112" spans="2:13" s="9" customFormat="1" ht="19.899999999999999" customHeight="1">
      <c r="B112" s="109"/>
      <c r="D112" s="110" t="s">
        <v>128</v>
      </c>
      <c r="E112" s="111"/>
      <c r="F112" s="111"/>
      <c r="G112" s="111"/>
      <c r="H112" s="111"/>
      <c r="I112" s="112">
        <f>Q548</f>
        <v>0</v>
      </c>
      <c r="J112" s="112">
        <f>R548</f>
        <v>0</v>
      </c>
      <c r="K112" s="112">
        <f>K548</f>
        <v>0</v>
      </c>
      <c r="M112" s="109"/>
    </row>
    <row r="113" spans="2:13" s="9" customFormat="1" ht="19.899999999999999" customHeight="1">
      <c r="B113" s="109"/>
      <c r="D113" s="110" t="s">
        <v>129</v>
      </c>
      <c r="E113" s="111"/>
      <c r="F113" s="111"/>
      <c r="G113" s="111"/>
      <c r="H113" s="111"/>
      <c r="I113" s="112">
        <f>Q552</f>
        <v>0</v>
      </c>
      <c r="J113" s="112">
        <f>R552</f>
        <v>0</v>
      </c>
      <c r="K113" s="112">
        <f>K552</f>
        <v>0</v>
      </c>
      <c r="M113" s="109"/>
    </row>
    <row r="114" spans="2:13" s="9" customFormat="1" ht="19.899999999999999" customHeight="1">
      <c r="B114" s="109"/>
      <c r="D114" s="110" t="s">
        <v>130</v>
      </c>
      <c r="E114" s="111"/>
      <c r="F114" s="111"/>
      <c r="G114" s="111"/>
      <c r="H114" s="111"/>
      <c r="I114" s="112">
        <f>Q554</f>
        <v>0</v>
      </c>
      <c r="J114" s="112">
        <f>R554</f>
        <v>0</v>
      </c>
      <c r="K114" s="112">
        <f>K554</f>
        <v>0</v>
      </c>
      <c r="M114" s="109"/>
    </row>
    <row r="115" spans="2:13" s="8" customFormat="1" ht="21.75" customHeight="1">
      <c r="B115" s="105"/>
      <c r="D115" s="113" t="s">
        <v>131</v>
      </c>
      <c r="I115" s="114">
        <f>Q556</f>
        <v>0</v>
      </c>
      <c r="J115" s="114">
        <f>R556</f>
        <v>0</v>
      </c>
      <c r="K115" s="114">
        <f>K556</f>
        <v>0</v>
      </c>
      <c r="M115" s="105"/>
    </row>
    <row r="116" spans="2:13" s="1" customFormat="1" ht="21.75" customHeight="1">
      <c r="B116" s="31"/>
      <c r="M116" s="31"/>
    </row>
    <row r="117" spans="2:13" s="1" customFormat="1" ht="6.95" customHeight="1"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31"/>
    </row>
    <row r="121" spans="2:13" s="1" customFormat="1" ht="6.95" customHeight="1"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31"/>
    </row>
    <row r="122" spans="2:13" s="1" customFormat="1" ht="24.95" customHeight="1">
      <c r="B122" s="31"/>
      <c r="C122" s="20" t="s">
        <v>132</v>
      </c>
      <c r="M122" s="31"/>
    </row>
    <row r="123" spans="2:13" s="1" customFormat="1" ht="6.95" customHeight="1">
      <c r="B123" s="31"/>
      <c r="M123" s="31"/>
    </row>
    <row r="124" spans="2:13" s="1" customFormat="1" ht="12" customHeight="1">
      <c r="B124" s="31"/>
      <c r="C124" s="26" t="s">
        <v>17</v>
      </c>
      <c r="M124" s="31"/>
    </row>
    <row r="125" spans="2:13" s="1" customFormat="1" ht="16.5" customHeight="1">
      <c r="B125" s="31"/>
      <c r="E125" s="377" t="str">
        <f>E7</f>
        <v>Oprava střech areál nemocnice Voldušská, Rokycany</v>
      </c>
      <c r="F125" s="378"/>
      <c r="G125" s="378"/>
      <c r="H125" s="378"/>
      <c r="M125" s="31"/>
    </row>
    <row r="126" spans="2:13" s="1" customFormat="1" ht="12" customHeight="1">
      <c r="B126" s="31"/>
      <c r="C126" s="26" t="s">
        <v>101</v>
      </c>
      <c r="M126" s="31"/>
    </row>
    <row r="127" spans="2:13" s="1" customFormat="1" ht="30" customHeight="1">
      <c r="B127" s="31"/>
      <c r="E127" s="357" t="str">
        <f>E9</f>
        <v>2023-07-03 - Oprava střech areál nemocnice Voldušská - OBJEKT SO03</v>
      </c>
      <c r="F127" s="376"/>
      <c r="G127" s="376"/>
      <c r="H127" s="376"/>
      <c r="M127" s="31"/>
    </row>
    <row r="128" spans="2:13" s="1" customFormat="1" ht="6.95" customHeight="1">
      <c r="B128" s="31"/>
      <c r="M128" s="31"/>
    </row>
    <row r="129" spans="2:65" s="1" customFormat="1" ht="12" customHeight="1">
      <c r="B129" s="31"/>
      <c r="C129" s="26" t="s">
        <v>21</v>
      </c>
      <c r="F129" s="24" t="str">
        <f>F12</f>
        <v>Rokycany</v>
      </c>
      <c r="I129" s="26" t="s">
        <v>23</v>
      </c>
      <c r="J129" s="51" t="str">
        <f>IF(J12="","",J12)</f>
        <v>15. 6. 2023</v>
      </c>
      <c r="M129" s="31"/>
    </row>
    <row r="130" spans="2:65" s="1" customFormat="1" ht="6.95" customHeight="1">
      <c r="B130" s="31"/>
      <c r="M130" s="31"/>
    </row>
    <row r="131" spans="2:65" s="1" customFormat="1" ht="15.2" customHeight="1">
      <c r="B131" s="31"/>
      <c r="C131" s="26" t="s">
        <v>25</v>
      </c>
      <c r="F131" s="24" t="str">
        <f>E15</f>
        <v xml:space="preserve"> </v>
      </c>
      <c r="I131" s="26" t="s">
        <v>31</v>
      </c>
      <c r="J131" s="29" t="str">
        <f>E21</f>
        <v>DEKPROJEKT s.r.o.</v>
      </c>
      <c r="M131" s="31"/>
    </row>
    <row r="132" spans="2:65" s="1" customFormat="1" ht="25.7" customHeight="1">
      <c r="B132" s="31"/>
      <c r="C132" s="26" t="s">
        <v>29</v>
      </c>
      <c r="F132" s="24" t="str">
        <f>IF(E18="","",E18)</f>
        <v>Vyplň údaj</v>
      </c>
      <c r="I132" s="26" t="s">
        <v>34</v>
      </c>
      <c r="J132" s="29" t="str">
        <f>E24</f>
        <v>Ing. Kateřina Petlíková, Ph.D.</v>
      </c>
      <c r="M132" s="31"/>
    </row>
    <row r="133" spans="2:65" s="1" customFormat="1" ht="10.35" customHeight="1">
      <c r="B133" s="31"/>
      <c r="M133" s="31"/>
    </row>
    <row r="134" spans="2:65" s="10" customFormat="1" ht="29.25" customHeight="1">
      <c r="B134" s="115"/>
      <c r="C134" s="116" t="s">
        <v>133</v>
      </c>
      <c r="D134" s="117" t="s">
        <v>62</v>
      </c>
      <c r="E134" s="117" t="s">
        <v>58</v>
      </c>
      <c r="F134" s="117" t="s">
        <v>59</v>
      </c>
      <c r="G134" s="117" t="s">
        <v>134</v>
      </c>
      <c r="H134" s="117" t="s">
        <v>135</v>
      </c>
      <c r="I134" s="117" t="s">
        <v>136</v>
      </c>
      <c r="J134" s="117" t="s">
        <v>137</v>
      </c>
      <c r="K134" s="117" t="s">
        <v>109</v>
      </c>
      <c r="L134" s="118" t="s">
        <v>138</v>
      </c>
      <c r="M134" s="115"/>
      <c r="N134" s="58" t="s">
        <v>1</v>
      </c>
      <c r="O134" s="59" t="s">
        <v>41</v>
      </c>
      <c r="P134" s="59" t="s">
        <v>139</v>
      </c>
      <c r="Q134" s="59" t="s">
        <v>140</v>
      </c>
      <c r="R134" s="59" t="s">
        <v>141</v>
      </c>
      <c r="S134" s="59" t="s">
        <v>142</v>
      </c>
      <c r="T134" s="59" t="s">
        <v>143</v>
      </c>
      <c r="U134" s="59" t="s">
        <v>144</v>
      </c>
      <c r="V134" s="59" t="s">
        <v>145</v>
      </c>
      <c r="W134" s="59" t="s">
        <v>146</v>
      </c>
      <c r="X134" s="60" t="s">
        <v>147</v>
      </c>
    </row>
    <row r="135" spans="2:65" s="1" customFormat="1" ht="22.9" customHeight="1">
      <c r="B135" s="31"/>
      <c r="C135" s="63" t="s">
        <v>148</v>
      </c>
      <c r="K135" s="119">
        <f>BK135</f>
        <v>0</v>
      </c>
      <c r="M135" s="31"/>
      <c r="N135" s="61"/>
      <c r="O135" s="52"/>
      <c r="P135" s="52"/>
      <c r="Q135" s="120">
        <f>Q136+Q169+Q547+Q556</f>
        <v>0</v>
      </c>
      <c r="R135" s="120">
        <f>R136+R169+R547+R556</f>
        <v>0</v>
      </c>
      <c r="S135" s="52"/>
      <c r="T135" s="121">
        <f>T136+T169+T547+T556</f>
        <v>0</v>
      </c>
      <c r="U135" s="52"/>
      <c r="V135" s="121">
        <f>V136+V169+V547+V556</f>
        <v>10.568227583749998</v>
      </c>
      <c r="W135" s="52"/>
      <c r="X135" s="122">
        <f>X136+X169+X547+X556</f>
        <v>0.78030045999999997</v>
      </c>
      <c r="AT135" s="16" t="s">
        <v>78</v>
      </c>
      <c r="AU135" s="16" t="s">
        <v>111</v>
      </c>
      <c r="BK135" s="123">
        <f>BK136+BK169+BK547+BK556</f>
        <v>0</v>
      </c>
    </row>
    <row r="136" spans="2:65" s="11" customFormat="1" ht="25.9" customHeight="1">
      <c r="B136" s="124"/>
      <c r="D136" s="125" t="s">
        <v>78</v>
      </c>
      <c r="E136" s="126" t="s">
        <v>149</v>
      </c>
      <c r="F136" s="126" t="s">
        <v>150</v>
      </c>
      <c r="I136" s="127"/>
      <c r="J136" s="127"/>
      <c r="K136" s="114">
        <f>BK136</f>
        <v>0</v>
      </c>
      <c r="M136" s="124"/>
      <c r="N136" s="128"/>
      <c r="Q136" s="129">
        <f>Q137+Q139+Q163+Q167</f>
        <v>0</v>
      </c>
      <c r="R136" s="129">
        <f>R137+R139+R163+R167</f>
        <v>0</v>
      </c>
      <c r="T136" s="130">
        <f>T137+T139+T163+T167</f>
        <v>0</v>
      </c>
      <c r="V136" s="130">
        <f>V137+V139+V163+V167</f>
        <v>2.1010000000000001E-2</v>
      </c>
      <c r="X136" s="131">
        <f>X137+X139+X163+X167</f>
        <v>0.02</v>
      </c>
      <c r="AR136" s="125" t="s">
        <v>87</v>
      </c>
      <c r="AT136" s="132" t="s">
        <v>78</v>
      </c>
      <c r="AU136" s="132" t="s">
        <v>79</v>
      </c>
      <c r="AY136" s="125" t="s">
        <v>151</v>
      </c>
      <c r="BK136" s="133">
        <f>BK137+BK139+BK163+BK167</f>
        <v>0</v>
      </c>
    </row>
    <row r="137" spans="2:65" s="11" customFormat="1" ht="22.9" customHeight="1">
      <c r="B137" s="124"/>
      <c r="D137" s="125" t="s">
        <v>78</v>
      </c>
      <c r="E137" s="134" t="s">
        <v>177</v>
      </c>
      <c r="F137" s="134" t="s">
        <v>619</v>
      </c>
      <c r="I137" s="127"/>
      <c r="J137" s="127"/>
      <c r="K137" s="135">
        <f>BK137</f>
        <v>0</v>
      </c>
      <c r="M137" s="124"/>
      <c r="N137" s="128"/>
      <c r="Q137" s="129">
        <f>Q138</f>
        <v>0</v>
      </c>
      <c r="R137" s="129">
        <f>R138</f>
        <v>0</v>
      </c>
      <c r="T137" s="130">
        <f>T138</f>
        <v>0</v>
      </c>
      <c r="V137" s="130">
        <f>V138</f>
        <v>2.0930000000000001E-2</v>
      </c>
      <c r="X137" s="131">
        <f>X138</f>
        <v>0.02</v>
      </c>
      <c r="AR137" s="125" t="s">
        <v>87</v>
      </c>
      <c r="AT137" s="132" t="s">
        <v>78</v>
      </c>
      <c r="AU137" s="132" t="s">
        <v>87</v>
      </c>
      <c r="AY137" s="125" t="s">
        <v>151</v>
      </c>
      <c r="BK137" s="133">
        <f>BK138</f>
        <v>0</v>
      </c>
    </row>
    <row r="138" spans="2:65" s="1" customFormat="1" ht="49.15" customHeight="1">
      <c r="B138" s="31"/>
      <c r="C138" s="136" t="s">
        <v>87</v>
      </c>
      <c r="D138" s="136" t="s">
        <v>154</v>
      </c>
      <c r="E138" s="137" t="s">
        <v>682</v>
      </c>
      <c r="F138" s="138" t="s">
        <v>683</v>
      </c>
      <c r="G138" s="139" t="s">
        <v>287</v>
      </c>
      <c r="H138" s="140">
        <v>1</v>
      </c>
      <c r="I138" s="141"/>
      <c r="J138" s="141"/>
      <c r="K138" s="142">
        <f>ROUND(P138*H138,2)</f>
        <v>0</v>
      </c>
      <c r="L138" s="138" t="s">
        <v>1</v>
      </c>
      <c r="M138" s="31"/>
      <c r="N138" s="143" t="s">
        <v>1</v>
      </c>
      <c r="O138" s="144" t="s">
        <v>42</v>
      </c>
      <c r="P138" s="145">
        <f>I138+J138</f>
        <v>0</v>
      </c>
      <c r="Q138" s="145">
        <f>ROUND(I138*H138,2)</f>
        <v>0</v>
      </c>
      <c r="R138" s="145">
        <f>ROUND(J138*H138,2)</f>
        <v>0</v>
      </c>
      <c r="T138" s="146">
        <f>S138*H138</f>
        <v>0</v>
      </c>
      <c r="U138" s="146">
        <v>2.0930000000000001E-2</v>
      </c>
      <c r="V138" s="146">
        <f>U138*H138</f>
        <v>2.0930000000000001E-2</v>
      </c>
      <c r="W138" s="146">
        <v>0.02</v>
      </c>
      <c r="X138" s="147">
        <f>W138*H138</f>
        <v>0.02</v>
      </c>
      <c r="AR138" s="148" t="s">
        <v>158</v>
      </c>
      <c r="AT138" s="148" t="s">
        <v>154</v>
      </c>
      <c r="AU138" s="148" t="s">
        <v>89</v>
      </c>
      <c r="AY138" s="16" t="s">
        <v>151</v>
      </c>
      <c r="BE138" s="149">
        <f>IF(O138="základní",K138,0)</f>
        <v>0</v>
      </c>
      <c r="BF138" s="149">
        <f>IF(O138="snížená",K138,0)</f>
        <v>0</v>
      </c>
      <c r="BG138" s="149">
        <f>IF(O138="zákl. přenesená",K138,0)</f>
        <v>0</v>
      </c>
      <c r="BH138" s="149">
        <f>IF(O138="sníž. přenesená",K138,0)</f>
        <v>0</v>
      </c>
      <c r="BI138" s="149">
        <f>IF(O138="nulová",K138,0)</f>
        <v>0</v>
      </c>
      <c r="BJ138" s="16" t="s">
        <v>87</v>
      </c>
      <c r="BK138" s="149">
        <f>ROUND(P138*H138,2)</f>
        <v>0</v>
      </c>
      <c r="BL138" s="16" t="s">
        <v>158</v>
      </c>
      <c r="BM138" s="148" t="s">
        <v>684</v>
      </c>
    </row>
    <row r="139" spans="2:65" s="11" customFormat="1" ht="22.9" customHeight="1">
      <c r="B139" s="124"/>
      <c r="D139" s="125" t="s">
        <v>78</v>
      </c>
      <c r="E139" s="134" t="s">
        <v>152</v>
      </c>
      <c r="F139" s="134" t="s">
        <v>153</v>
      </c>
      <c r="I139" s="127"/>
      <c r="J139" s="127"/>
      <c r="K139" s="135">
        <f>BK139</f>
        <v>0</v>
      </c>
      <c r="M139" s="124"/>
      <c r="N139" s="128"/>
      <c r="Q139" s="129">
        <f>SUM(Q140:Q162)</f>
        <v>0</v>
      </c>
      <c r="R139" s="129">
        <f>SUM(R140:R162)</f>
        <v>0</v>
      </c>
      <c r="T139" s="130">
        <f>SUM(T140:T162)</f>
        <v>0</v>
      </c>
      <c r="V139" s="130">
        <f>SUM(V140:V162)</f>
        <v>8.0000000000000007E-5</v>
      </c>
      <c r="X139" s="131">
        <f>SUM(X140:X162)</f>
        <v>0</v>
      </c>
      <c r="AR139" s="125" t="s">
        <v>87</v>
      </c>
      <c r="AT139" s="132" t="s">
        <v>78</v>
      </c>
      <c r="AU139" s="132" t="s">
        <v>87</v>
      </c>
      <c r="AY139" s="125" t="s">
        <v>151</v>
      </c>
      <c r="BK139" s="133">
        <f>SUM(BK140:BK162)</f>
        <v>0</v>
      </c>
    </row>
    <row r="140" spans="2:65" s="1" customFormat="1" ht="33" customHeight="1">
      <c r="B140" s="31"/>
      <c r="C140" s="136" t="s">
        <v>89</v>
      </c>
      <c r="D140" s="136" t="s">
        <v>154</v>
      </c>
      <c r="E140" s="137" t="s">
        <v>155</v>
      </c>
      <c r="F140" s="138" t="s">
        <v>156</v>
      </c>
      <c r="G140" s="139" t="s">
        <v>97</v>
      </c>
      <c r="H140" s="140">
        <v>125</v>
      </c>
      <c r="I140" s="141"/>
      <c r="J140" s="141"/>
      <c r="K140" s="142">
        <f>ROUND(P140*H140,2)</f>
        <v>0</v>
      </c>
      <c r="L140" s="138" t="s">
        <v>157</v>
      </c>
      <c r="M140" s="31"/>
      <c r="N140" s="143" t="s">
        <v>1</v>
      </c>
      <c r="O140" s="144" t="s">
        <v>42</v>
      </c>
      <c r="P140" s="145">
        <f>I140+J140</f>
        <v>0</v>
      </c>
      <c r="Q140" s="145">
        <f>ROUND(I140*H140,2)</f>
        <v>0</v>
      </c>
      <c r="R140" s="145">
        <f>ROUND(J140*H140,2)</f>
        <v>0</v>
      </c>
      <c r="T140" s="146">
        <f>S140*H140</f>
        <v>0</v>
      </c>
      <c r="U140" s="146">
        <v>0</v>
      </c>
      <c r="V140" s="146">
        <f>U140*H140</f>
        <v>0</v>
      </c>
      <c r="W140" s="146">
        <v>0</v>
      </c>
      <c r="X140" s="147">
        <f>W140*H140</f>
        <v>0</v>
      </c>
      <c r="AR140" s="148" t="s">
        <v>158</v>
      </c>
      <c r="AT140" s="148" t="s">
        <v>154</v>
      </c>
      <c r="AU140" s="148" t="s">
        <v>89</v>
      </c>
      <c r="AY140" s="16" t="s">
        <v>151</v>
      </c>
      <c r="BE140" s="149">
        <f>IF(O140="základní",K140,0)</f>
        <v>0</v>
      </c>
      <c r="BF140" s="149">
        <f>IF(O140="snížená",K140,0)</f>
        <v>0</v>
      </c>
      <c r="BG140" s="149">
        <f>IF(O140="zákl. přenesená",K140,0)</f>
        <v>0</v>
      </c>
      <c r="BH140" s="149">
        <f>IF(O140="sníž. přenesená",K140,0)</f>
        <v>0</v>
      </c>
      <c r="BI140" s="149">
        <f>IF(O140="nulová",K140,0)</f>
        <v>0</v>
      </c>
      <c r="BJ140" s="16" t="s">
        <v>87</v>
      </c>
      <c r="BK140" s="149">
        <f>ROUND(P140*H140,2)</f>
        <v>0</v>
      </c>
      <c r="BL140" s="16" t="s">
        <v>158</v>
      </c>
      <c r="BM140" s="148" t="s">
        <v>685</v>
      </c>
    </row>
    <row r="141" spans="2:65" s="12" customFormat="1">
      <c r="B141" s="150"/>
      <c r="D141" s="151" t="s">
        <v>160</v>
      </c>
      <c r="E141" s="152" t="s">
        <v>1</v>
      </c>
      <c r="F141" s="153" t="s">
        <v>686</v>
      </c>
      <c r="H141" s="154">
        <v>125</v>
      </c>
      <c r="I141" s="155"/>
      <c r="J141" s="155"/>
      <c r="M141" s="150"/>
      <c r="N141" s="156"/>
      <c r="X141" s="157"/>
      <c r="AT141" s="152" t="s">
        <v>160</v>
      </c>
      <c r="AU141" s="152" t="s">
        <v>89</v>
      </c>
      <c r="AV141" s="12" t="s">
        <v>89</v>
      </c>
      <c r="AW141" s="12" t="s">
        <v>5</v>
      </c>
      <c r="AX141" s="12" t="s">
        <v>79</v>
      </c>
      <c r="AY141" s="152" t="s">
        <v>151</v>
      </c>
    </row>
    <row r="142" spans="2:65" s="13" customFormat="1">
      <c r="B142" s="158"/>
      <c r="D142" s="151" t="s">
        <v>160</v>
      </c>
      <c r="E142" s="159" t="s">
        <v>1</v>
      </c>
      <c r="F142" s="160" t="s">
        <v>162</v>
      </c>
      <c r="H142" s="161">
        <v>125</v>
      </c>
      <c r="I142" s="162"/>
      <c r="J142" s="162"/>
      <c r="M142" s="158"/>
      <c r="N142" s="163"/>
      <c r="X142" s="164"/>
      <c r="AT142" s="159" t="s">
        <v>160</v>
      </c>
      <c r="AU142" s="159" t="s">
        <v>89</v>
      </c>
      <c r="AV142" s="13" t="s">
        <v>158</v>
      </c>
      <c r="AW142" s="13" t="s">
        <v>5</v>
      </c>
      <c r="AX142" s="13" t="s">
        <v>87</v>
      </c>
      <c r="AY142" s="159" t="s">
        <v>151</v>
      </c>
    </row>
    <row r="143" spans="2:65" s="1" customFormat="1" ht="37.9" customHeight="1">
      <c r="B143" s="31"/>
      <c r="C143" s="136" t="s">
        <v>99</v>
      </c>
      <c r="D143" s="136" t="s">
        <v>154</v>
      </c>
      <c r="E143" s="137" t="s">
        <v>163</v>
      </c>
      <c r="F143" s="138" t="s">
        <v>164</v>
      </c>
      <c r="G143" s="139" t="s">
        <v>97</v>
      </c>
      <c r="H143" s="140">
        <v>5000</v>
      </c>
      <c r="I143" s="141"/>
      <c r="J143" s="141"/>
      <c r="K143" s="142">
        <f>ROUND(P143*H143,2)</f>
        <v>0</v>
      </c>
      <c r="L143" s="138" t="s">
        <v>157</v>
      </c>
      <c r="M143" s="31"/>
      <c r="N143" s="143" t="s">
        <v>1</v>
      </c>
      <c r="O143" s="144" t="s">
        <v>42</v>
      </c>
      <c r="P143" s="145">
        <f>I143+J143</f>
        <v>0</v>
      </c>
      <c r="Q143" s="145">
        <f>ROUND(I143*H143,2)</f>
        <v>0</v>
      </c>
      <c r="R143" s="145">
        <f>ROUND(J143*H143,2)</f>
        <v>0</v>
      </c>
      <c r="T143" s="146">
        <f>S143*H143</f>
        <v>0</v>
      </c>
      <c r="U143" s="146">
        <v>0</v>
      </c>
      <c r="V143" s="146">
        <f>U143*H143</f>
        <v>0</v>
      </c>
      <c r="W143" s="146">
        <v>0</v>
      </c>
      <c r="X143" s="147">
        <f>W143*H143</f>
        <v>0</v>
      </c>
      <c r="AR143" s="148" t="s">
        <v>158</v>
      </c>
      <c r="AT143" s="148" t="s">
        <v>154</v>
      </c>
      <c r="AU143" s="148" t="s">
        <v>89</v>
      </c>
      <c r="AY143" s="16" t="s">
        <v>151</v>
      </c>
      <c r="BE143" s="149">
        <f>IF(O143="základní",K143,0)</f>
        <v>0</v>
      </c>
      <c r="BF143" s="149">
        <f>IF(O143="snížená",K143,0)</f>
        <v>0</v>
      </c>
      <c r="BG143" s="149">
        <f>IF(O143="zákl. přenesená",K143,0)</f>
        <v>0</v>
      </c>
      <c r="BH143" s="149">
        <f>IF(O143="sníž. přenesená",K143,0)</f>
        <v>0</v>
      </c>
      <c r="BI143" s="149">
        <f>IF(O143="nulová",K143,0)</f>
        <v>0</v>
      </c>
      <c r="BJ143" s="16" t="s">
        <v>87</v>
      </c>
      <c r="BK143" s="149">
        <f>ROUND(P143*H143,2)</f>
        <v>0</v>
      </c>
      <c r="BL143" s="16" t="s">
        <v>158</v>
      </c>
      <c r="BM143" s="148" t="s">
        <v>687</v>
      </c>
    </row>
    <row r="144" spans="2:65" s="12" customFormat="1">
      <c r="B144" s="150"/>
      <c r="D144" s="151" t="s">
        <v>160</v>
      </c>
      <c r="E144" s="152" t="s">
        <v>1</v>
      </c>
      <c r="F144" s="153" t="s">
        <v>688</v>
      </c>
      <c r="H144" s="154">
        <v>5000</v>
      </c>
      <c r="I144" s="155"/>
      <c r="J144" s="155"/>
      <c r="M144" s="150"/>
      <c r="N144" s="156"/>
      <c r="X144" s="157"/>
      <c r="AT144" s="152" t="s">
        <v>160</v>
      </c>
      <c r="AU144" s="152" t="s">
        <v>89</v>
      </c>
      <c r="AV144" s="12" t="s">
        <v>89</v>
      </c>
      <c r="AW144" s="12" t="s">
        <v>5</v>
      </c>
      <c r="AX144" s="12" t="s">
        <v>79</v>
      </c>
      <c r="AY144" s="152" t="s">
        <v>151</v>
      </c>
    </row>
    <row r="145" spans="2:65" s="13" customFormat="1">
      <c r="B145" s="158"/>
      <c r="D145" s="151" t="s">
        <v>160</v>
      </c>
      <c r="E145" s="159" t="s">
        <v>1</v>
      </c>
      <c r="F145" s="160" t="s">
        <v>162</v>
      </c>
      <c r="H145" s="161">
        <v>5000</v>
      </c>
      <c r="I145" s="162"/>
      <c r="J145" s="162"/>
      <c r="M145" s="158"/>
      <c r="N145" s="163"/>
      <c r="X145" s="164"/>
      <c r="AT145" s="159" t="s">
        <v>160</v>
      </c>
      <c r="AU145" s="159" t="s">
        <v>89</v>
      </c>
      <c r="AV145" s="13" t="s">
        <v>158</v>
      </c>
      <c r="AW145" s="13" t="s">
        <v>5</v>
      </c>
      <c r="AX145" s="13" t="s">
        <v>87</v>
      </c>
      <c r="AY145" s="159" t="s">
        <v>151</v>
      </c>
    </row>
    <row r="146" spans="2:65" s="1" customFormat="1" ht="33" customHeight="1">
      <c r="B146" s="31"/>
      <c r="C146" s="136" t="s">
        <v>158</v>
      </c>
      <c r="D146" s="136" t="s">
        <v>154</v>
      </c>
      <c r="E146" s="137" t="s">
        <v>167</v>
      </c>
      <c r="F146" s="138" t="s">
        <v>168</v>
      </c>
      <c r="G146" s="139" t="s">
        <v>97</v>
      </c>
      <c r="H146" s="140">
        <v>125</v>
      </c>
      <c r="I146" s="141"/>
      <c r="J146" s="141"/>
      <c r="K146" s="142">
        <f>ROUND(P146*H146,2)</f>
        <v>0</v>
      </c>
      <c r="L146" s="138" t="s">
        <v>157</v>
      </c>
      <c r="M146" s="31"/>
      <c r="N146" s="143" t="s">
        <v>1</v>
      </c>
      <c r="O146" s="144" t="s">
        <v>42</v>
      </c>
      <c r="P146" s="145">
        <f>I146+J146</f>
        <v>0</v>
      </c>
      <c r="Q146" s="145">
        <f>ROUND(I146*H146,2)</f>
        <v>0</v>
      </c>
      <c r="R146" s="145">
        <f>ROUND(J146*H146,2)</f>
        <v>0</v>
      </c>
      <c r="T146" s="146">
        <f>S146*H146</f>
        <v>0</v>
      </c>
      <c r="U146" s="146">
        <v>0</v>
      </c>
      <c r="V146" s="146">
        <f>U146*H146</f>
        <v>0</v>
      </c>
      <c r="W146" s="146">
        <v>0</v>
      </c>
      <c r="X146" s="147">
        <f>W146*H146</f>
        <v>0</v>
      </c>
      <c r="AR146" s="148" t="s">
        <v>158</v>
      </c>
      <c r="AT146" s="148" t="s">
        <v>154</v>
      </c>
      <c r="AU146" s="148" t="s">
        <v>89</v>
      </c>
      <c r="AY146" s="16" t="s">
        <v>151</v>
      </c>
      <c r="BE146" s="149">
        <f>IF(O146="základní",K146,0)</f>
        <v>0</v>
      </c>
      <c r="BF146" s="149">
        <f>IF(O146="snížená",K146,0)</f>
        <v>0</v>
      </c>
      <c r="BG146" s="149">
        <f>IF(O146="zákl. přenesená",K146,0)</f>
        <v>0</v>
      </c>
      <c r="BH146" s="149">
        <f>IF(O146="sníž. přenesená",K146,0)</f>
        <v>0</v>
      </c>
      <c r="BI146" s="149">
        <f>IF(O146="nulová",K146,0)</f>
        <v>0</v>
      </c>
      <c r="BJ146" s="16" t="s">
        <v>87</v>
      </c>
      <c r="BK146" s="149">
        <f>ROUND(P146*H146,2)</f>
        <v>0</v>
      </c>
      <c r="BL146" s="16" t="s">
        <v>158</v>
      </c>
      <c r="BM146" s="148" t="s">
        <v>689</v>
      </c>
    </row>
    <row r="147" spans="2:65" s="12" customFormat="1">
      <c r="B147" s="150"/>
      <c r="D147" s="151" t="s">
        <v>160</v>
      </c>
      <c r="E147" s="152" t="s">
        <v>1</v>
      </c>
      <c r="F147" s="153" t="s">
        <v>686</v>
      </c>
      <c r="H147" s="154">
        <v>125</v>
      </c>
      <c r="I147" s="155"/>
      <c r="J147" s="155"/>
      <c r="M147" s="150"/>
      <c r="N147" s="156"/>
      <c r="X147" s="157"/>
      <c r="AT147" s="152" t="s">
        <v>160</v>
      </c>
      <c r="AU147" s="152" t="s">
        <v>89</v>
      </c>
      <c r="AV147" s="12" t="s">
        <v>89</v>
      </c>
      <c r="AW147" s="12" t="s">
        <v>5</v>
      </c>
      <c r="AX147" s="12" t="s">
        <v>79</v>
      </c>
      <c r="AY147" s="152" t="s">
        <v>151</v>
      </c>
    </row>
    <row r="148" spans="2:65" s="13" customFormat="1">
      <c r="B148" s="158"/>
      <c r="D148" s="151" t="s">
        <v>160</v>
      </c>
      <c r="E148" s="159" t="s">
        <v>1</v>
      </c>
      <c r="F148" s="160" t="s">
        <v>162</v>
      </c>
      <c r="H148" s="161">
        <v>125</v>
      </c>
      <c r="I148" s="162"/>
      <c r="J148" s="162"/>
      <c r="M148" s="158"/>
      <c r="N148" s="163"/>
      <c r="X148" s="164"/>
      <c r="AT148" s="159" t="s">
        <v>160</v>
      </c>
      <c r="AU148" s="159" t="s">
        <v>89</v>
      </c>
      <c r="AV148" s="13" t="s">
        <v>158</v>
      </c>
      <c r="AW148" s="13" t="s">
        <v>5</v>
      </c>
      <c r="AX148" s="13" t="s">
        <v>87</v>
      </c>
      <c r="AY148" s="159" t="s">
        <v>151</v>
      </c>
    </row>
    <row r="149" spans="2:65" s="1" customFormat="1" ht="24.2" customHeight="1">
      <c r="B149" s="31"/>
      <c r="C149" s="136" t="s">
        <v>173</v>
      </c>
      <c r="D149" s="136" t="s">
        <v>154</v>
      </c>
      <c r="E149" s="137" t="s">
        <v>170</v>
      </c>
      <c r="F149" s="138" t="s">
        <v>171</v>
      </c>
      <c r="G149" s="139" t="s">
        <v>97</v>
      </c>
      <c r="H149" s="140">
        <v>125</v>
      </c>
      <c r="I149" s="141"/>
      <c r="J149" s="141"/>
      <c r="K149" s="142">
        <f>ROUND(P149*H149,2)</f>
        <v>0</v>
      </c>
      <c r="L149" s="138" t="s">
        <v>157</v>
      </c>
      <c r="M149" s="31"/>
      <c r="N149" s="143" t="s">
        <v>1</v>
      </c>
      <c r="O149" s="144" t="s">
        <v>42</v>
      </c>
      <c r="P149" s="145">
        <f>I149+J149</f>
        <v>0</v>
      </c>
      <c r="Q149" s="145">
        <f>ROUND(I149*H149,2)</f>
        <v>0</v>
      </c>
      <c r="R149" s="145">
        <f>ROUND(J149*H149,2)</f>
        <v>0</v>
      </c>
      <c r="T149" s="146">
        <f>S149*H149</f>
        <v>0</v>
      </c>
      <c r="U149" s="146">
        <v>0</v>
      </c>
      <c r="V149" s="146">
        <f>U149*H149</f>
        <v>0</v>
      </c>
      <c r="W149" s="146">
        <v>0</v>
      </c>
      <c r="X149" s="147">
        <f>W149*H149</f>
        <v>0</v>
      </c>
      <c r="AR149" s="148" t="s">
        <v>158</v>
      </c>
      <c r="AT149" s="148" t="s">
        <v>154</v>
      </c>
      <c r="AU149" s="148" t="s">
        <v>89</v>
      </c>
      <c r="AY149" s="16" t="s">
        <v>151</v>
      </c>
      <c r="BE149" s="149">
        <f>IF(O149="základní",K149,0)</f>
        <v>0</v>
      </c>
      <c r="BF149" s="149">
        <f>IF(O149="snížená",K149,0)</f>
        <v>0</v>
      </c>
      <c r="BG149" s="149">
        <f>IF(O149="zákl. přenesená",K149,0)</f>
        <v>0</v>
      </c>
      <c r="BH149" s="149">
        <f>IF(O149="sníž. přenesená",K149,0)</f>
        <v>0</v>
      </c>
      <c r="BI149" s="149">
        <f>IF(O149="nulová",K149,0)</f>
        <v>0</v>
      </c>
      <c r="BJ149" s="16" t="s">
        <v>87</v>
      </c>
      <c r="BK149" s="149">
        <f>ROUND(P149*H149,2)</f>
        <v>0</v>
      </c>
      <c r="BL149" s="16" t="s">
        <v>158</v>
      </c>
      <c r="BM149" s="148" t="s">
        <v>690</v>
      </c>
    </row>
    <row r="150" spans="2:65" s="12" customFormat="1">
      <c r="B150" s="150"/>
      <c r="D150" s="151" t="s">
        <v>160</v>
      </c>
      <c r="E150" s="152" t="s">
        <v>1</v>
      </c>
      <c r="F150" s="153" t="s">
        <v>686</v>
      </c>
      <c r="H150" s="154">
        <v>125</v>
      </c>
      <c r="I150" s="155"/>
      <c r="J150" s="155"/>
      <c r="M150" s="150"/>
      <c r="N150" s="156"/>
      <c r="X150" s="157"/>
      <c r="AT150" s="152" t="s">
        <v>160</v>
      </c>
      <c r="AU150" s="152" t="s">
        <v>89</v>
      </c>
      <c r="AV150" s="12" t="s">
        <v>89</v>
      </c>
      <c r="AW150" s="12" t="s">
        <v>5</v>
      </c>
      <c r="AX150" s="12" t="s">
        <v>79</v>
      </c>
      <c r="AY150" s="152" t="s">
        <v>151</v>
      </c>
    </row>
    <row r="151" spans="2:65" s="13" customFormat="1">
      <c r="B151" s="158"/>
      <c r="D151" s="151" t="s">
        <v>160</v>
      </c>
      <c r="E151" s="159" t="s">
        <v>1</v>
      </c>
      <c r="F151" s="160" t="s">
        <v>162</v>
      </c>
      <c r="H151" s="161">
        <v>125</v>
      </c>
      <c r="I151" s="162"/>
      <c r="J151" s="162"/>
      <c r="M151" s="158"/>
      <c r="N151" s="163"/>
      <c r="X151" s="164"/>
      <c r="AT151" s="159" t="s">
        <v>160</v>
      </c>
      <c r="AU151" s="159" t="s">
        <v>89</v>
      </c>
      <c r="AV151" s="13" t="s">
        <v>158</v>
      </c>
      <c r="AW151" s="13" t="s">
        <v>5</v>
      </c>
      <c r="AX151" s="13" t="s">
        <v>87</v>
      </c>
      <c r="AY151" s="159" t="s">
        <v>151</v>
      </c>
    </row>
    <row r="152" spans="2:65" s="1" customFormat="1" ht="24.2" customHeight="1">
      <c r="B152" s="31"/>
      <c r="C152" s="136" t="s">
        <v>177</v>
      </c>
      <c r="D152" s="136" t="s">
        <v>154</v>
      </c>
      <c r="E152" s="137" t="s">
        <v>174</v>
      </c>
      <c r="F152" s="138" t="s">
        <v>175</v>
      </c>
      <c r="G152" s="139" t="s">
        <v>97</v>
      </c>
      <c r="H152" s="140">
        <v>5000</v>
      </c>
      <c r="I152" s="141"/>
      <c r="J152" s="141"/>
      <c r="K152" s="142">
        <f>ROUND(P152*H152,2)</f>
        <v>0</v>
      </c>
      <c r="L152" s="138" t="s">
        <v>157</v>
      </c>
      <c r="M152" s="31"/>
      <c r="N152" s="143" t="s">
        <v>1</v>
      </c>
      <c r="O152" s="144" t="s">
        <v>42</v>
      </c>
      <c r="P152" s="145">
        <f>I152+J152</f>
        <v>0</v>
      </c>
      <c r="Q152" s="145">
        <f>ROUND(I152*H152,2)</f>
        <v>0</v>
      </c>
      <c r="R152" s="145">
        <f>ROUND(J152*H152,2)</f>
        <v>0</v>
      </c>
      <c r="T152" s="146">
        <f>S152*H152</f>
        <v>0</v>
      </c>
      <c r="U152" s="146">
        <v>0</v>
      </c>
      <c r="V152" s="146">
        <f>U152*H152</f>
        <v>0</v>
      </c>
      <c r="W152" s="146">
        <v>0</v>
      </c>
      <c r="X152" s="147">
        <f>W152*H152</f>
        <v>0</v>
      </c>
      <c r="AR152" s="148" t="s">
        <v>158</v>
      </c>
      <c r="AT152" s="148" t="s">
        <v>154</v>
      </c>
      <c r="AU152" s="148" t="s">
        <v>89</v>
      </c>
      <c r="AY152" s="16" t="s">
        <v>151</v>
      </c>
      <c r="BE152" s="149">
        <f>IF(O152="základní",K152,0)</f>
        <v>0</v>
      </c>
      <c r="BF152" s="149">
        <f>IF(O152="snížená",K152,0)</f>
        <v>0</v>
      </c>
      <c r="BG152" s="149">
        <f>IF(O152="zákl. přenesená",K152,0)</f>
        <v>0</v>
      </c>
      <c r="BH152" s="149">
        <f>IF(O152="sníž. přenesená",K152,0)</f>
        <v>0</v>
      </c>
      <c r="BI152" s="149">
        <f>IF(O152="nulová",K152,0)</f>
        <v>0</v>
      </c>
      <c r="BJ152" s="16" t="s">
        <v>87</v>
      </c>
      <c r="BK152" s="149">
        <f>ROUND(P152*H152,2)</f>
        <v>0</v>
      </c>
      <c r="BL152" s="16" t="s">
        <v>158</v>
      </c>
      <c r="BM152" s="148" t="s">
        <v>691</v>
      </c>
    </row>
    <row r="153" spans="2:65" s="12" customFormat="1">
      <c r="B153" s="150"/>
      <c r="D153" s="151" t="s">
        <v>160</v>
      </c>
      <c r="E153" s="152" t="s">
        <v>1</v>
      </c>
      <c r="F153" s="153" t="s">
        <v>688</v>
      </c>
      <c r="H153" s="154">
        <v>5000</v>
      </c>
      <c r="I153" s="155"/>
      <c r="J153" s="155"/>
      <c r="M153" s="150"/>
      <c r="N153" s="156"/>
      <c r="X153" s="157"/>
      <c r="AT153" s="152" t="s">
        <v>160</v>
      </c>
      <c r="AU153" s="152" t="s">
        <v>89</v>
      </c>
      <c r="AV153" s="12" t="s">
        <v>89</v>
      </c>
      <c r="AW153" s="12" t="s">
        <v>5</v>
      </c>
      <c r="AX153" s="12" t="s">
        <v>79</v>
      </c>
      <c r="AY153" s="152" t="s">
        <v>151</v>
      </c>
    </row>
    <row r="154" spans="2:65" s="13" customFormat="1">
      <c r="B154" s="158"/>
      <c r="D154" s="151" t="s">
        <v>160</v>
      </c>
      <c r="E154" s="159" t="s">
        <v>1</v>
      </c>
      <c r="F154" s="160" t="s">
        <v>162</v>
      </c>
      <c r="H154" s="161">
        <v>5000</v>
      </c>
      <c r="I154" s="162"/>
      <c r="J154" s="162"/>
      <c r="M154" s="158"/>
      <c r="N154" s="163"/>
      <c r="X154" s="164"/>
      <c r="AT154" s="159" t="s">
        <v>160</v>
      </c>
      <c r="AU154" s="159" t="s">
        <v>89</v>
      </c>
      <c r="AV154" s="13" t="s">
        <v>158</v>
      </c>
      <c r="AW154" s="13" t="s">
        <v>5</v>
      </c>
      <c r="AX154" s="13" t="s">
        <v>87</v>
      </c>
      <c r="AY154" s="159" t="s">
        <v>151</v>
      </c>
    </row>
    <row r="155" spans="2:65" s="1" customFormat="1" ht="24">
      <c r="B155" s="31"/>
      <c r="C155" s="136" t="s">
        <v>181</v>
      </c>
      <c r="D155" s="136" t="s">
        <v>154</v>
      </c>
      <c r="E155" s="137" t="s">
        <v>178</v>
      </c>
      <c r="F155" s="138" t="s">
        <v>179</v>
      </c>
      <c r="G155" s="139" t="s">
        <v>97</v>
      </c>
      <c r="H155" s="140">
        <v>125</v>
      </c>
      <c r="I155" s="141"/>
      <c r="J155" s="141"/>
      <c r="K155" s="142">
        <f>ROUND(P155*H155,2)</f>
        <v>0</v>
      </c>
      <c r="L155" s="138" t="s">
        <v>157</v>
      </c>
      <c r="M155" s="31"/>
      <c r="N155" s="143" t="s">
        <v>1</v>
      </c>
      <c r="O155" s="144" t="s">
        <v>42</v>
      </c>
      <c r="P155" s="145">
        <f>I155+J155</f>
        <v>0</v>
      </c>
      <c r="Q155" s="145">
        <f>ROUND(I155*H155,2)</f>
        <v>0</v>
      </c>
      <c r="R155" s="145">
        <f>ROUND(J155*H155,2)</f>
        <v>0</v>
      </c>
      <c r="T155" s="146">
        <f>S155*H155</f>
        <v>0</v>
      </c>
      <c r="U155" s="146">
        <v>0</v>
      </c>
      <c r="V155" s="146">
        <f>U155*H155</f>
        <v>0</v>
      </c>
      <c r="W155" s="146">
        <v>0</v>
      </c>
      <c r="X155" s="147">
        <f>W155*H155</f>
        <v>0</v>
      </c>
      <c r="AR155" s="148" t="s">
        <v>158</v>
      </c>
      <c r="AT155" s="148" t="s">
        <v>154</v>
      </c>
      <c r="AU155" s="148" t="s">
        <v>89</v>
      </c>
      <c r="AY155" s="16" t="s">
        <v>151</v>
      </c>
      <c r="BE155" s="149">
        <f>IF(O155="základní",K155,0)</f>
        <v>0</v>
      </c>
      <c r="BF155" s="149">
        <f>IF(O155="snížená",K155,0)</f>
        <v>0</v>
      </c>
      <c r="BG155" s="149">
        <f>IF(O155="zákl. přenesená",K155,0)</f>
        <v>0</v>
      </c>
      <c r="BH155" s="149">
        <f>IF(O155="sníž. přenesená",K155,0)</f>
        <v>0</v>
      </c>
      <c r="BI155" s="149">
        <f>IF(O155="nulová",K155,0)</f>
        <v>0</v>
      </c>
      <c r="BJ155" s="16" t="s">
        <v>87</v>
      </c>
      <c r="BK155" s="149">
        <f>ROUND(P155*H155,2)</f>
        <v>0</v>
      </c>
      <c r="BL155" s="16" t="s">
        <v>158</v>
      </c>
      <c r="BM155" s="148" t="s">
        <v>692</v>
      </c>
    </row>
    <row r="156" spans="2:65" s="12" customFormat="1">
      <c r="B156" s="150"/>
      <c r="D156" s="151" t="s">
        <v>160</v>
      </c>
      <c r="E156" s="152" t="s">
        <v>1</v>
      </c>
      <c r="F156" s="153" t="s">
        <v>686</v>
      </c>
      <c r="H156" s="154">
        <v>125</v>
      </c>
      <c r="I156" s="155"/>
      <c r="J156" s="155"/>
      <c r="M156" s="150"/>
      <c r="N156" s="156"/>
      <c r="X156" s="157"/>
      <c r="AT156" s="152" t="s">
        <v>160</v>
      </c>
      <c r="AU156" s="152" t="s">
        <v>89</v>
      </c>
      <c r="AV156" s="12" t="s">
        <v>89</v>
      </c>
      <c r="AW156" s="12" t="s">
        <v>5</v>
      </c>
      <c r="AX156" s="12" t="s">
        <v>79</v>
      </c>
      <c r="AY156" s="152" t="s">
        <v>151</v>
      </c>
    </row>
    <row r="157" spans="2:65" s="13" customFormat="1">
      <c r="B157" s="158"/>
      <c r="D157" s="151" t="s">
        <v>160</v>
      </c>
      <c r="E157" s="159" t="s">
        <v>1</v>
      </c>
      <c r="F157" s="160" t="s">
        <v>162</v>
      </c>
      <c r="H157" s="161">
        <v>125</v>
      </c>
      <c r="I157" s="162"/>
      <c r="J157" s="162"/>
      <c r="M157" s="158"/>
      <c r="N157" s="163"/>
      <c r="X157" s="164"/>
      <c r="AT157" s="159" t="s">
        <v>160</v>
      </c>
      <c r="AU157" s="159" t="s">
        <v>89</v>
      </c>
      <c r="AV157" s="13" t="s">
        <v>158</v>
      </c>
      <c r="AW157" s="13" t="s">
        <v>5</v>
      </c>
      <c r="AX157" s="13" t="s">
        <v>87</v>
      </c>
      <c r="AY157" s="159" t="s">
        <v>151</v>
      </c>
    </row>
    <row r="158" spans="2:65" s="1" customFormat="1" ht="24.2" customHeight="1">
      <c r="B158" s="31"/>
      <c r="C158" s="136" t="s">
        <v>187</v>
      </c>
      <c r="D158" s="136" t="s">
        <v>154</v>
      </c>
      <c r="E158" s="137" t="s">
        <v>182</v>
      </c>
      <c r="F158" s="138" t="s">
        <v>183</v>
      </c>
      <c r="G158" s="139" t="s">
        <v>97</v>
      </c>
      <c r="H158" s="140">
        <v>125</v>
      </c>
      <c r="I158" s="141"/>
      <c r="J158" s="141"/>
      <c r="K158" s="142">
        <f>ROUND(P158*H158,2)</f>
        <v>0</v>
      </c>
      <c r="L158" s="138" t="s">
        <v>157</v>
      </c>
      <c r="M158" s="31"/>
      <c r="N158" s="143" t="s">
        <v>1</v>
      </c>
      <c r="O158" s="144" t="s">
        <v>42</v>
      </c>
      <c r="P158" s="145">
        <f>I158+J158</f>
        <v>0</v>
      </c>
      <c r="Q158" s="145">
        <f>ROUND(I158*H158,2)</f>
        <v>0</v>
      </c>
      <c r="R158" s="145">
        <f>ROUND(J158*H158,2)</f>
        <v>0</v>
      </c>
      <c r="T158" s="146">
        <f>S158*H158</f>
        <v>0</v>
      </c>
      <c r="U158" s="146">
        <v>0</v>
      </c>
      <c r="V158" s="146">
        <f>U158*H158</f>
        <v>0</v>
      </c>
      <c r="W158" s="146">
        <v>0</v>
      </c>
      <c r="X158" s="147">
        <f>W158*H158</f>
        <v>0</v>
      </c>
      <c r="AR158" s="148" t="s">
        <v>158</v>
      </c>
      <c r="AT158" s="148" t="s">
        <v>154</v>
      </c>
      <c r="AU158" s="148" t="s">
        <v>89</v>
      </c>
      <c r="AY158" s="16" t="s">
        <v>151</v>
      </c>
      <c r="BE158" s="149">
        <f>IF(O158="základní",K158,0)</f>
        <v>0</v>
      </c>
      <c r="BF158" s="149">
        <f>IF(O158="snížená",K158,0)</f>
        <v>0</v>
      </c>
      <c r="BG158" s="149">
        <f>IF(O158="zákl. přenesená",K158,0)</f>
        <v>0</v>
      </c>
      <c r="BH158" s="149">
        <f>IF(O158="sníž. přenesená",K158,0)</f>
        <v>0</v>
      </c>
      <c r="BI158" s="149">
        <f>IF(O158="nulová",K158,0)</f>
        <v>0</v>
      </c>
      <c r="BJ158" s="16" t="s">
        <v>87</v>
      </c>
      <c r="BK158" s="149">
        <f>ROUND(P158*H158,2)</f>
        <v>0</v>
      </c>
      <c r="BL158" s="16" t="s">
        <v>158</v>
      </c>
      <c r="BM158" s="148" t="s">
        <v>693</v>
      </c>
    </row>
    <row r="159" spans="2:65" s="12" customFormat="1">
      <c r="B159" s="150"/>
      <c r="D159" s="151" t="s">
        <v>160</v>
      </c>
      <c r="E159" s="152" t="s">
        <v>1</v>
      </c>
      <c r="F159" s="153" t="s">
        <v>686</v>
      </c>
      <c r="H159" s="154">
        <v>125</v>
      </c>
      <c r="I159" s="155"/>
      <c r="J159" s="155"/>
      <c r="M159" s="150"/>
      <c r="N159" s="156"/>
      <c r="X159" s="157"/>
      <c r="AT159" s="152" t="s">
        <v>160</v>
      </c>
      <c r="AU159" s="152" t="s">
        <v>89</v>
      </c>
      <c r="AV159" s="12" t="s">
        <v>89</v>
      </c>
      <c r="AW159" s="12" t="s">
        <v>5</v>
      </c>
      <c r="AX159" s="12" t="s">
        <v>79</v>
      </c>
      <c r="AY159" s="152" t="s">
        <v>151</v>
      </c>
    </row>
    <row r="160" spans="2:65" s="13" customFormat="1">
      <c r="B160" s="158"/>
      <c r="D160" s="151" t="s">
        <v>160</v>
      </c>
      <c r="E160" s="159" t="s">
        <v>1</v>
      </c>
      <c r="F160" s="160" t="s">
        <v>162</v>
      </c>
      <c r="H160" s="161">
        <v>125</v>
      </c>
      <c r="I160" s="162"/>
      <c r="J160" s="162"/>
      <c r="M160" s="158"/>
      <c r="N160" s="163"/>
      <c r="X160" s="164"/>
      <c r="AT160" s="159" t="s">
        <v>160</v>
      </c>
      <c r="AU160" s="159" t="s">
        <v>89</v>
      </c>
      <c r="AV160" s="13" t="s">
        <v>158</v>
      </c>
      <c r="AW160" s="13" t="s">
        <v>5</v>
      </c>
      <c r="AX160" s="13" t="s">
        <v>87</v>
      </c>
      <c r="AY160" s="159" t="s">
        <v>151</v>
      </c>
    </row>
    <row r="161" spans="2:65" s="1" customFormat="1" ht="33" customHeight="1">
      <c r="B161" s="31"/>
      <c r="C161" s="136" t="s">
        <v>152</v>
      </c>
      <c r="D161" s="136" t="s">
        <v>154</v>
      </c>
      <c r="E161" s="137" t="s">
        <v>621</v>
      </c>
      <c r="F161" s="138" t="s">
        <v>694</v>
      </c>
      <c r="G161" s="139" t="s">
        <v>287</v>
      </c>
      <c r="H161" s="140">
        <v>1</v>
      </c>
      <c r="I161" s="141"/>
      <c r="J161" s="141"/>
      <c r="K161" s="142">
        <f>ROUND(P161*H161,2)</f>
        <v>0</v>
      </c>
      <c r="L161" s="138" t="s">
        <v>1</v>
      </c>
      <c r="M161" s="31"/>
      <c r="N161" s="143" t="s">
        <v>1</v>
      </c>
      <c r="O161" s="144" t="s">
        <v>42</v>
      </c>
      <c r="P161" s="145">
        <f>I161+J161</f>
        <v>0</v>
      </c>
      <c r="Q161" s="145">
        <f>ROUND(I161*H161,2)</f>
        <v>0</v>
      </c>
      <c r="R161" s="145">
        <f>ROUND(J161*H161,2)</f>
        <v>0</v>
      </c>
      <c r="T161" s="146">
        <f>S161*H161</f>
        <v>0</v>
      </c>
      <c r="U161" s="146">
        <v>4.0000000000000003E-5</v>
      </c>
      <c r="V161" s="146">
        <f>U161*H161</f>
        <v>4.0000000000000003E-5</v>
      </c>
      <c r="W161" s="146">
        <v>0</v>
      </c>
      <c r="X161" s="147">
        <f>W161*H161</f>
        <v>0</v>
      </c>
      <c r="AR161" s="148" t="s">
        <v>158</v>
      </c>
      <c r="AT161" s="148" t="s">
        <v>154</v>
      </c>
      <c r="AU161" s="148" t="s">
        <v>89</v>
      </c>
      <c r="AY161" s="16" t="s">
        <v>151</v>
      </c>
      <c r="BE161" s="149">
        <f>IF(O161="základní",K161,0)</f>
        <v>0</v>
      </c>
      <c r="BF161" s="149">
        <f>IF(O161="snížená",K161,0)</f>
        <v>0</v>
      </c>
      <c r="BG161" s="149">
        <f>IF(O161="zákl. přenesená",K161,0)</f>
        <v>0</v>
      </c>
      <c r="BH161" s="149">
        <f>IF(O161="sníž. přenesená",K161,0)</f>
        <v>0</v>
      </c>
      <c r="BI161" s="149">
        <f>IF(O161="nulová",K161,0)</f>
        <v>0</v>
      </c>
      <c r="BJ161" s="16" t="s">
        <v>87</v>
      </c>
      <c r="BK161" s="149">
        <f>ROUND(P161*H161,2)</f>
        <v>0</v>
      </c>
      <c r="BL161" s="16" t="s">
        <v>158</v>
      </c>
      <c r="BM161" s="148" t="s">
        <v>695</v>
      </c>
    </row>
    <row r="162" spans="2:65" s="1" customFormat="1" ht="24.2" customHeight="1">
      <c r="B162" s="31"/>
      <c r="C162" s="136" t="s">
        <v>197</v>
      </c>
      <c r="D162" s="136" t="s">
        <v>154</v>
      </c>
      <c r="E162" s="137" t="s">
        <v>696</v>
      </c>
      <c r="F162" s="138" t="s">
        <v>697</v>
      </c>
      <c r="G162" s="139" t="s">
        <v>287</v>
      </c>
      <c r="H162" s="140">
        <v>1</v>
      </c>
      <c r="I162" s="141"/>
      <c r="J162" s="141"/>
      <c r="K162" s="142">
        <f>ROUND(P162*H162,2)</f>
        <v>0</v>
      </c>
      <c r="L162" s="138" t="s">
        <v>1</v>
      </c>
      <c r="M162" s="31"/>
      <c r="N162" s="143" t="s">
        <v>1</v>
      </c>
      <c r="O162" s="144" t="s">
        <v>42</v>
      </c>
      <c r="P162" s="145">
        <f>I162+J162</f>
        <v>0</v>
      </c>
      <c r="Q162" s="145">
        <f>ROUND(I162*H162,2)</f>
        <v>0</v>
      </c>
      <c r="R162" s="145">
        <f>ROUND(J162*H162,2)</f>
        <v>0</v>
      </c>
      <c r="T162" s="146">
        <f>S162*H162</f>
        <v>0</v>
      </c>
      <c r="U162" s="146">
        <v>4.0000000000000003E-5</v>
      </c>
      <c r="V162" s="146">
        <f>U162*H162</f>
        <v>4.0000000000000003E-5</v>
      </c>
      <c r="W162" s="146">
        <v>0</v>
      </c>
      <c r="X162" s="147">
        <f>W162*H162</f>
        <v>0</v>
      </c>
      <c r="AR162" s="148" t="s">
        <v>158</v>
      </c>
      <c r="AT162" s="148" t="s">
        <v>154</v>
      </c>
      <c r="AU162" s="148" t="s">
        <v>89</v>
      </c>
      <c r="AY162" s="16" t="s">
        <v>151</v>
      </c>
      <c r="BE162" s="149">
        <f>IF(O162="základní",K162,0)</f>
        <v>0</v>
      </c>
      <c r="BF162" s="149">
        <f>IF(O162="snížená",K162,0)</f>
        <v>0</v>
      </c>
      <c r="BG162" s="149">
        <f>IF(O162="zákl. přenesená",K162,0)</f>
        <v>0</v>
      </c>
      <c r="BH162" s="149">
        <f>IF(O162="sníž. přenesená",K162,0)</f>
        <v>0</v>
      </c>
      <c r="BI162" s="149">
        <f>IF(O162="nulová",K162,0)</f>
        <v>0</v>
      </c>
      <c r="BJ162" s="16" t="s">
        <v>87</v>
      </c>
      <c r="BK162" s="149">
        <f>ROUND(P162*H162,2)</f>
        <v>0</v>
      </c>
      <c r="BL162" s="16" t="s">
        <v>158</v>
      </c>
      <c r="BM162" s="148" t="s">
        <v>698</v>
      </c>
    </row>
    <row r="163" spans="2:65" s="11" customFormat="1" ht="22.9" customHeight="1">
      <c r="B163" s="124"/>
      <c r="D163" s="125" t="s">
        <v>78</v>
      </c>
      <c r="E163" s="134" t="s">
        <v>185</v>
      </c>
      <c r="F163" s="134" t="s">
        <v>186</v>
      </c>
      <c r="I163" s="127"/>
      <c r="J163" s="127"/>
      <c r="K163" s="135">
        <f>BK163</f>
        <v>0</v>
      </c>
      <c r="M163" s="124"/>
      <c r="N163" s="128"/>
      <c r="Q163" s="129">
        <f>SUM(Q164:Q166)</f>
        <v>0</v>
      </c>
      <c r="R163" s="129">
        <f>SUM(R164:R166)</f>
        <v>0</v>
      </c>
      <c r="T163" s="130">
        <f>SUM(T164:T166)</f>
        <v>0</v>
      </c>
      <c r="V163" s="130">
        <f>SUM(V164:V166)</f>
        <v>0</v>
      </c>
      <c r="X163" s="131">
        <f>SUM(X164:X166)</f>
        <v>0</v>
      </c>
      <c r="AR163" s="125" t="s">
        <v>87</v>
      </c>
      <c r="AT163" s="132" t="s">
        <v>78</v>
      </c>
      <c r="AU163" s="132" t="s">
        <v>87</v>
      </c>
      <c r="AY163" s="125" t="s">
        <v>151</v>
      </c>
      <c r="BK163" s="133">
        <f>SUM(BK164:BK166)</f>
        <v>0</v>
      </c>
    </row>
    <row r="164" spans="2:65" s="1" customFormat="1" ht="24.2" customHeight="1">
      <c r="B164" s="31"/>
      <c r="C164" s="136" t="s">
        <v>202</v>
      </c>
      <c r="D164" s="136" t="s">
        <v>154</v>
      </c>
      <c r="E164" s="137" t="s">
        <v>198</v>
      </c>
      <c r="F164" s="138" t="s">
        <v>199</v>
      </c>
      <c r="G164" s="139" t="s">
        <v>200</v>
      </c>
      <c r="H164" s="140">
        <v>0.78</v>
      </c>
      <c r="I164" s="141"/>
      <c r="J164" s="141"/>
      <c r="K164" s="142">
        <f>ROUND(P164*H164,2)</f>
        <v>0</v>
      </c>
      <c r="L164" s="138" t="s">
        <v>157</v>
      </c>
      <c r="M164" s="31"/>
      <c r="N164" s="143" t="s">
        <v>1</v>
      </c>
      <c r="O164" s="144" t="s">
        <v>42</v>
      </c>
      <c r="P164" s="145">
        <f>I164+J164</f>
        <v>0</v>
      </c>
      <c r="Q164" s="145">
        <f>ROUND(I164*H164,2)</f>
        <v>0</v>
      </c>
      <c r="R164" s="145">
        <f>ROUND(J164*H164,2)</f>
        <v>0</v>
      </c>
      <c r="T164" s="146">
        <f>S164*H164</f>
        <v>0</v>
      </c>
      <c r="U164" s="146">
        <v>0</v>
      </c>
      <c r="V164" s="146">
        <f>U164*H164</f>
        <v>0</v>
      </c>
      <c r="W164" s="146">
        <v>0</v>
      </c>
      <c r="X164" s="147">
        <f>W164*H164</f>
        <v>0</v>
      </c>
      <c r="AR164" s="148" t="s">
        <v>158</v>
      </c>
      <c r="AT164" s="148" t="s">
        <v>154</v>
      </c>
      <c r="AU164" s="148" t="s">
        <v>89</v>
      </c>
      <c r="AY164" s="16" t="s">
        <v>151</v>
      </c>
      <c r="BE164" s="149">
        <f>IF(O164="základní",K164,0)</f>
        <v>0</v>
      </c>
      <c r="BF164" s="149">
        <f>IF(O164="snížená",K164,0)</f>
        <v>0</v>
      </c>
      <c r="BG164" s="149">
        <f>IF(O164="zákl. přenesená",K164,0)</f>
        <v>0</v>
      </c>
      <c r="BH164" s="149">
        <f>IF(O164="sníž. přenesená",K164,0)</f>
        <v>0</v>
      </c>
      <c r="BI164" s="149">
        <f>IF(O164="nulová",K164,0)</f>
        <v>0</v>
      </c>
      <c r="BJ164" s="16" t="s">
        <v>87</v>
      </c>
      <c r="BK164" s="149">
        <f>ROUND(P164*H164,2)</f>
        <v>0</v>
      </c>
      <c r="BL164" s="16" t="s">
        <v>158</v>
      </c>
      <c r="BM164" s="148" t="s">
        <v>699</v>
      </c>
    </row>
    <row r="165" spans="2:65" s="1" customFormat="1" ht="24.2" customHeight="1">
      <c r="B165" s="31"/>
      <c r="C165" s="136" t="s">
        <v>209</v>
      </c>
      <c r="D165" s="136" t="s">
        <v>154</v>
      </c>
      <c r="E165" s="137" t="s">
        <v>203</v>
      </c>
      <c r="F165" s="138" t="s">
        <v>204</v>
      </c>
      <c r="G165" s="139" t="s">
        <v>200</v>
      </c>
      <c r="H165" s="140">
        <v>7.8</v>
      </c>
      <c r="I165" s="141"/>
      <c r="J165" s="141"/>
      <c r="K165" s="142">
        <f>ROUND(P165*H165,2)</f>
        <v>0</v>
      </c>
      <c r="L165" s="138" t="s">
        <v>157</v>
      </c>
      <c r="M165" s="31"/>
      <c r="N165" s="143" t="s">
        <v>1</v>
      </c>
      <c r="O165" s="144" t="s">
        <v>42</v>
      </c>
      <c r="P165" s="145">
        <f>I165+J165</f>
        <v>0</v>
      </c>
      <c r="Q165" s="145">
        <f>ROUND(I165*H165,2)</f>
        <v>0</v>
      </c>
      <c r="R165" s="145">
        <f>ROUND(J165*H165,2)</f>
        <v>0</v>
      </c>
      <c r="T165" s="146">
        <f>S165*H165</f>
        <v>0</v>
      </c>
      <c r="U165" s="146">
        <v>0</v>
      </c>
      <c r="V165" s="146">
        <f>U165*H165</f>
        <v>0</v>
      </c>
      <c r="W165" s="146">
        <v>0</v>
      </c>
      <c r="X165" s="147">
        <f>W165*H165</f>
        <v>0</v>
      </c>
      <c r="AR165" s="148" t="s">
        <v>158</v>
      </c>
      <c r="AT165" s="148" t="s">
        <v>154</v>
      </c>
      <c r="AU165" s="148" t="s">
        <v>89</v>
      </c>
      <c r="AY165" s="16" t="s">
        <v>151</v>
      </c>
      <c r="BE165" s="149">
        <f>IF(O165="základní",K165,0)</f>
        <v>0</v>
      </c>
      <c r="BF165" s="149">
        <f>IF(O165="snížená",K165,0)</f>
        <v>0</v>
      </c>
      <c r="BG165" s="149">
        <f>IF(O165="zákl. přenesená",K165,0)</f>
        <v>0</v>
      </c>
      <c r="BH165" s="149">
        <f>IF(O165="sníž. přenesená",K165,0)</f>
        <v>0</v>
      </c>
      <c r="BI165" s="149">
        <f>IF(O165="nulová",K165,0)</f>
        <v>0</v>
      </c>
      <c r="BJ165" s="16" t="s">
        <v>87</v>
      </c>
      <c r="BK165" s="149">
        <f>ROUND(P165*H165,2)</f>
        <v>0</v>
      </c>
      <c r="BL165" s="16" t="s">
        <v>158</v>
      </c>
      <c r="BM165" s="148" t="s">
        <v>700</v>
      </c>
    </row>
    <row r="166" spans="2:65" s="12" customFormat="1">
      <c r="B166" s="150"/>
      <c r="D166" s="151" t="s">
        <v>160</v>
      </c>
      <c r="F166" s="153" t="s">
        <v>701</v>
      </c>
      <c r="H166" s="154">
        <v>7.8</v>
      </c>
      <c r="I166" s="155"/>
      <c r="J166" s="155"/>
      <c r="M166" s="150"/>
      <c r="N166" s="156"/>
      <c r="X166" s="157"/>
      <c r="AT166" s="152" t="s">
        <v>160</v>
      </c>
      <c r="AU166" s="152" t="s">
        <v>89</v>
      </c>
      <c r="AV166" s="12" t="s">
        <v>89</v>
      </c>
      <c r="AW166" s="12" t="s">
        <v>4</v>
      </c>
      <c r="AX166" s="12" t="s">
        <v>87</v>
      </c>
      <c r="AY166" s="152" t="s">
        <v>151</v>
      </c>
    </row>
    <row r="167" spans="2:65" s="11" customFormat="1" ht="22.9" customHeight="1">
      <c r="B167" s="124"/>
      <c r="D167" s="125" t="s">
        <v>78</v>
      </c>
      <c r="E167" s="134" t="s">
        <v>207</v>
      </c>
      <c r="F167" s="134" t="s">
        <v>208</v>
      </c>
      <c r="I167" s="127"/>
      <c r="J167" s="127"/>
      <c r="K167" s="135">
        <f>BK167</f>
        <v>0</v>
      </c>
      <c r="M167" s="124"/>
      <c r="N167" s="128"/>
      <c r="Q167" s="129">
        <f>Q168</f>
        <v>0</v>
      </c>
      <c r="R167" s="129">
        <f>R168</f>
        <v>0</v>
      </c>
      <c r="T167" s="130">
        <f>T168</f>
        <v>0</v>
      </c>
      <c r="V167" s="130">
        <f>V168</f>
        <v>0</v>
      </c>
      <c r="X167" s="131">
        <f>X168</f>
        <v>0</v>
      </c>
      <c r="AR167" s="125" t="s">
        <v>87</v>
      </c>
      <c r="AT167" s="132" t="s">
        <v>78</v>
      </c>
      <c r="AU167" s="132" t="s">
        <v>87</v>
      </c>
      <c r="AY167" s="125" t="s">
        <v>151</v>
      </c>
      <c r="BK167" s="133">
        <f>BK168</f>
        <v>0</v>
      </c>
    </row>
    <row r="168" spans="2:65" s="1" customFormat="1" ht="24.2" customHeight="1">
      <c r="B168" s="31"/>
      <c r="C168" s="136" t="s">
        <v>217</v>
      </c>
      <c r="D168" s="136" t="s">
        <v>154</v>
      </c>
      <c r="E168" s="137" t="s">
        <v>210</v>
      </c>
      <c r="F168" s="138" t="s">
        <v>211</v>
      </c>
      <c r="G168" s="139" t="s">
        <v>200</v>
      </c>
      <c r="H168" s="140">
        <v>5.0999999999999997E-2</v>
      </c>
      <c r="I168" s="141"/>
      <c r="J168" s="141"/>
      <c r="K168" s="142">
        <f>ROUND(P168*H168,2)</f>
        <v>0</v>
      </c>
      <c r="L168" s="138" t="s">
        <v>157</v>
      </c>
      <c r="M168" s="31"/>
      <c r="N168" s="143" t="s">
        <v>1</v>
      </c>
      <c r="O168" s="144" t="s">
        <v>42</v>
      </c>
      <c r="P168" s="145">
        <f>I168+J168</f>
        <v>0</v>
      </c>
      <c r="Q168" s="145">
        <f>ROUND(I168*H168,2)</f>
        <v>0</v>
      </c>
      <c r="R168" s="145">
        <f>ROUND(J168*H168,2)</f>
        <v>0</v>
      </c>
      <c r="T168" s="146">
        <f>S168*H168</f>
        <v>0</v>
      </c>
      <c r="U168" s="146">
        <v>0</v>
      </c>
      <c r="V168" s="146">
        <f>U168*H168</f>
        <v>0</v>
      </c>
      <c r="W168" s="146">
        <v>0</v>
      </c>
      <c r="X168" s="147">
        <f>W168*H168</f>
        <v>0</v>
      </c>
      <c r="AR168" s="148" t="s">
        <v>158</v>
      </c>
      <c r="AT168" s="148" t="s">
        <v>154</v>
      </c>
      <c r="AU168" s="148" t="s">
        <v>89</v>
      </c>
      <c r="AY168" s="16" t="s">
        <v>151</v>
      </c>
      <c r="BE168" s="149">
        <f>IF(O168="základní",K168,0)</f>
        <v>0</v>
      </c>
      <c r="BF168" s="149">
        <f>IF(O168="snížená",K168,0)</f>
        <v>0</v>
      </c>
      <c r="BG168" s="149">
        <f>IF(O168="zákl. přenesená",K168,0)</f>
        <v>0</v>
      </c>
      <c r="BH168" s="149">
        <f>IF(O168="sníž. přenesená",K168,0)</f>
        <v>0</v>
      </c>
      <c r="BI168" s="149">
        <f>IF(O168="nulová",K168,0)</f>
        <v>0</v>
      </c>
      <c r="BJ168" s="16" t="s">
        <v>87</v>
      </c>
      <c r="BK168" s="149">
        <f>ROUND(P168*H168,2)</f>
        <v>0</v>
      </c>
      <c r="BL168" s="16" t="s">
        <v>158</v>
      </c>
      <c r="BM168" s="148" t="s">
        <v>702</v>
      </c>
    </row>
    <row r="169" spans="2:65" s="11" customFormat="1" ht="25.9" customHeight="1">
      <c r="B169" s="124"/>
      <c r="D169" s="125" t="s">
        <v>78</v>
      </c>
      <c r="E169" s="126" t="s">
        <v>213</v>
      </c>
      <c r="F169" s="126" t="s">
        <v>214</v>
      </c>
      <c r="I169" s="127"/>
      <c r="J169" s="127"/>
      <c r="K169" s="114">
        <f>BK169</f>
        <v>0</v>
      </c>
      <c r="M169" s="124"/>
      <c r="N169" s="128"/>
      <c r="Q169" s="129">
        <f>Q170+Q294+Q381+Q395+Q397+Q440+Q520+Q535</f>
        <v>0</v>
      </c>
      <c r="R169" s="129">
        <f>R170+R294+R381+R395+R397+R440+R520+R535</f>
        <v>0</v>
      </c>
      <c r="T169" s="130">
        <f>T170+T294+T381+T395+T397+T440+T520+T535</f>
        <v>0</v>
      </c>
      <c r="V169" s="130">
        <f>V170+V294+V381+V395+V397+V440+V520+V535</f>
        <v>10.547217583749998</v>
      </c>
      <c r="X169" s="131">
        <f>X170+X294+X381+X395+X397+X440+X520+X535</f>
        <v>0.76030045999999996</v>
      </c>
      <c r="AR169" s="125" t="s">
        <v>89</v>
      </c>
      <c r="AT169" s="132" t="s">
        <v>78</v>
      </c>
      <c r="AU169" s="132" t="s">
        <v>79</v>
      </c>
      <c r="AY169" s="125" t="s">
        <v>151</v>
      </c>
      <c r="BK169" s="133">
        <f>BK170+BK294+BK381+BK395+BK397+BK440+BK520+BK535</f>
        <v>0</v>
      </c>
    </row>
    <row r="170" spans="2:65" s="11" customFormat="1" ht="22.9" customHeight="1">
      <c r="B170" s="124"/>
      <c r="D170" s="125" t="s">
        <v>78</v>
      </c>
      <c r="E170" s="134" t="s">
        <v>215</v>
      </c>
      <c r="F170" s="134" t="s">
        <v>216</v>
      </c>
      <c r="I170" s="127"/>
      <c r="J170" s="127"/>
      <c r="K170" s="135">
        <f>BK170</f>
        <v>0</v>
      </c>
      <c r="M170" s="124"/>
      <c r="N170" s="128"/>
      <c r="Q170" s="129">
        <f>SUM(Q171:Q293)</f>
        <v>0</v>
      </c>
      <c r="R170" s="129">
        <f>SUM(R171:R293)</f>
        <v>0</v>
      </c>
      <c r="T170" s="130">
        <f>SUM(T171:T293)</f>
        <v>0</v>
      </c>
      <c r="V170" s="130">
        <f>SUM(V171:V293)</f>
        <v>5.338366302749999</v>
      </c>
      <c r="X170" s="131">
        <f>SUM(X171:X293)</f>
        <v>0</v>
      </c>
      <c r="AR170" s="125" t="s">
        <v>89</v>
      </c>
      <c r="AT170" s="132" t="s">
        <v>78</v>
      </c>
      <c r="AU170" s="132" t="s">
        <v>87</v>
      </c>
      <c r="AY170" s="125" t="s">
        <v>151</v>
      </c>
      <c r="BK170" s="133">
        <f>SUM(BK171:BK293)</f>
        <v>0</v>
      </c>
    </row>
    <row r="171" spans="2:65" s="1" customFormat="1" ht="24.2" customHeight="1">
      <c r="B171" s="31"/>
      <c r="C171" s="136" t="s">
        <v>224</v>
      </c>
      <c r="D171" s="136" t="s">
        <v>154</v>
      </c>
      <c r="E171" s="137" t="s">
        <v>622</v>
      </c>
      <c r="F171" s="138" t="s">
        <v>623</v>
      </c>
      <c r="G171" s="139" t="s">
        <v>97</v>
      </c>
      <c r="H171" s="140">
        <v>43.9</v>
      </c>
      <c r="I171" s="141"/>
      <c r="J171" s="141"/>
      <c r="K171" s="142">
        <f>ROUND(P171*H171,2)</f>
        <v>0</v>
      </c>
      <c r="L171" s="138" t="s">
        <v>157</v>
      </c>
      <c r="M171" s="31"/>
      <c r="N171" s="143" t="s">
        <v>1</v>
      </c>
      <c r="O171" s="144" t="s">
        <v>42</v>
      </c>
      <c r="P171" s="145">
        <f>I171+J171</f>
        <v>0</v>
      </c>
      <c r="Q171" s="145">
        <f>ROUND(I171*H171,2)</f>
        <v>0</v>
      </c>
      <c r="R171" s="145">
        <f>ROUND(J171*H171,2)</f>
        <v>0</v>
      </c>
      <c r="T171" s="146">
        <f>S171*H171</f>
        <v>0</v>
      </c>
      <c r="U171" s="146">
        <v>0</v>
      </c>
      <c r="V171" s="146">
        <f>U171*H171</f>
        <v>0</v>
      </c>
      <c r="W171" s="146">
        <v>0</v>
      </c>
      <c r="X171" s="147">
        <f>W171*H171</f>
        <v>0</v>
      </c>
      <c r="AR171" s="148" t="s">
        <v>227</v>
      </c>
      <c r="AT171" s="148" t="s">
        <v>154</v>
      </c>
      <c r="AU171" s="148" t="s">
        <v>89</v>
      </c>
      <c r="AY171" s="16" t="s">
        <v>151</v>
      </c>
      <c r="BE171" s="149">
        <f>IF(O171="základní",K171,0)</f>
        <v>0</v>
      </c>
      <c r="BF171" s="149">
        <f>IF(O171="snížená",K171,0)</f>
        <v>0</v>
      </c>
      <c r="BG171" s="149">
        <f>IF(O171="zákl. přenesená",K171,0)</f>
        <v>0</v>
      </c>
      <c r="BH171" s="149">
        <f>IF(O171="sníž. přenesená",K171,0)</f>
        <v>0</v>
      </c>
      <c r="BI171" s="149">
        <f>IF(O171="nulová",K171,0)</f>
        <v>0</v>
      </c>
      <c r="BJ171" s="16" t="s">
        <v>87</v>
      </c>
      <c r="BK171" s="149">
        <f>ROUND(P171*H171,2)</f>
        <v>0</v>
      </c>
      <c r="BL171" s="16" t="s">
        <v>227</v>
      </c>
      <c r="BM171" s="148" t="s">
        <v>703</v>
      </c>
    </row>
    <row r="172" spans="2:65" s="14" customFormat="1">
      <c r="B172" s="165"/>
      <c r="D172" s="151" t="s">
        <v>160</v>
      </c>
      <c r="E172" s="166" t="s">
        <v>1</v>
      </c>
      <c r="F172" s="167" t="s">
        <v>620</v>
      </c>
      <c r="H172" s="166" t="s">
        <v>1</v>
      </c>
      <c r="I172" s="168"/>
      <c r="J172" s="168"/>
      <c r="M172" s="165"/>
      <c r="N172" s="169"/>
      <c r="X172" s="170"/>
      <c r="AT172" s="166" t="s">
        <v>160</v>
      </c>
      <c r="AU172" s="166" t="s">
        <v>89</v>
      </c>
      <c r="AV172" s="14" t="s">
        <v>87</v>
      </c>
      <c r="AW172" s="14" t="s">
        <v>5</v>
      </c>
      <c r="AX172" s="14" t="s">
        <v>79</v>
      </c>
      <c r="AY172" s="166" t="s">
        <v>151</v>
      </c>
    </row>
    <row r="173" spans="2:65" s="12" customFormat="1">
      <c r="B173" s="150"/>
      <c r="D173" s="151" t="s">
        <v>160</v>
      </c>
      <c r="E173" s="152" t="s">
        <v>1</v>
      </c>
      <c r="F173" s="153" t="s">
        <v>704</v>
      </c>
      <c r="H173" s="154">
        <v>2.028</v>
      </c>
      <c r="I173" s="155"/>
      <c r="J173" s="155"/>
      <c r="M173" s="150"/>
      <c r="N173" s="156"/>
      <c r="X173" s="157"/>
      <c r="AT173" s="152" t="s">
        <v>160</v>
      </c>
      <c r="AU173" s="152" t="s">
        <v>89</v>
      </c>
      <c r="AV173" s="12" t="s">
        <v>89</v>
      </c>
      <c r="AW173" s="12" t="s">
        <v>5</v>
      </c>
      <c r="AX173" s="12" t="s">
        <v>79</v>
      </c>
      <c r="AY173" s="152" t="s">
        <v>151</v>
      </c>
    </row>
    <row r="174" spans="2:65" s="14" customFormat="1">
      <c r="B174" s="165"/>
      <c r="D174" s="151" t="s">
        <v>160</v>
      </c>
      <c r="E174" s="166" t="s">
        <v>1</v>
      </c>
      <c r="F174" s="167" t="s">
        <v>624</v>
      </c>
      <c r="H174" s="166" t="s">
        <v>1</v>
      </c>
      <c r="I174" s="168"/>
      <c r="J174" s="168"/>
      <c r="M174" s="165"/>
      <c r="N174" s="169"/>
      <c r="X174" s="170"/>
      <c r="AT174" s="166" t="s">
        <v>160</v>
      </c>
      <c r="AU174" s="166" t="s">
        <v>89</v>
      </c>
      <c r="AV174" s="14" t="s">
        <v>87</v>
      </c>
      <c r="AW174" s="14" t="s">
        <v>5</v>
      </c>
      <c r="AX174" s="14" t="s">
        <v>79</v>
      </c>
      <c r="AY174" s="166" t="s">
        <v>151</v>
      </c>
    </row>
    <row r="175" spans="2:65" s="12" customFormat="1">
      <c r="B175" s="150"/>
      <c r="D175" s="151" t="s">
        <v>160</v>
      </c>
      <c r="E175" s="152" t="s">
        <v>1</v>
      </c>
      <c r="F175" s="153" t="s">
        <v>705</v>
      </c>
      <c r="H175" s="154">
        <v>20.722000000000001</v>
      </c>
      <c r="I175" s="155"/>
      <c r="J175" s="155"/>
      <c r="M175" s="150"/>
      <c r="N175" s="156"/>
      <c r="X175" s="157"/>
      <c r="AT175" s="152" t="s">
        <v>160</v>
      </c>
      <c r="AU175" s="152" t="s">
        <v>89</v>
      </c>
      <c r="AV175" s="12" t="s">
        <v>89</v>
      </c>
      <c r="AW175" s="12" t="s">
        <v>5</v>
      </c>
      <c r="AX175" s="12" t="s">
        <v>79</v>
      </c>
      <c r="AY175" s="152" t="s">
        <v>151</v>
      </c>
    </row>
    <row r="176" spans="2:65" s="14" customFormat="1">
      <c r="B176" s="165"/>
      <c r="D176" s="151" t="s">
        <v>160</v>
      </c>
      <c r="E176" s="166" t="s">
        <v>1</v>
      </c>
      <c r="F176" s="167" t="s">
        <v>706</v>
      </c>
      <c r="H176" s="166" t="s">
        <v>1</v>
      </c>
      <c r="I176" s="168"/>
      <c r="J176" s="168"/>
      <c r="M176" s="165"/>
      <c r="N176" s="169"/>
      <c r="X176" s="170"/>
      <c r="AT176" s="166" t="s">
        <v>160</v>
      </c>
      <c r="AU176" s="166" t="s">
        <v>89</v>
      </c>
      <c r="AV176" s="14" t="s">
        <v>87</v>
      </c>
      <c r="AW176" s="14" t="s">
        <v>5</v>
      </c>
      <c r="AX176" s="14" t="s">
        <v>79</v>
      </c>
      <c r="AY176" s="166" t="s">
        <v>151</v>
      </c>
    </row>
    <row r="177" spans="2:65" s="12" customFormat="1">
      <c r="B177" s="150"/>
      <c r="D177" s="151" t="s">
        <v>160</v>
      </c>
      <c r="E177" s="152" t="s">
        <v>1</v>
      </c>
      <c r="F177" s="153" t="s">
        <v>707</v>
      </c>
      <c r="H177" s="154">
        <v>12.51</v>
      </c>
      <c r="I177" s="155"/>
      <c r="J177" s="155"/>
      <c r="M177" s="150"/>
      <c r="N177" s="156"/>
      <c r="X177" s="157"/>
      <c r="AT177" s="152" t="s">
        <v>160</v>
      </c>
      <c r="AU177" s="152" t="s">
        <v>89</v>
      </c>
      <c r="AV177" s="12" t="s">
        <v>89</v>
      </c>
      <c r="AW177" s="12" t="s">
        <v>5</v>
      </c>
      <c r="AX177" s="12" t="s">
        <v>79</v>
      </c>
      <c r="AY177" s="152" t="s">
        <v>151</v>
      </c>
    </row>
    <row r="178" spans="2:65" s="14" customFormat="1">
      <c r="B178" s="165"/>
      <c r="D178" s="151" t="s">
        <v>160</v>
      </c>
      <c r="E178" s="166" t="s">
        <v>1</v>
      </c>
      <c r="F178" s="167" t="s">
        <v>625</v>
      </c>
      <c r="H178" s="166" t="s">
        <v>1</v>
      </c>
      <c r="I178" s="168"/>
      <c r="J178" s="168"/>
      <c r="M178" s="165"/>
      <c r="N178" s="169"/>
      <c r="X178" s="170"/>
      <c r="AT178" s="166" t="s">
        <v>160</v>
      </c>
      <c r="AU178" s="166" t="s">
        <v>89</v>
      </c>
      <c r="AV178" s="14" t="s">
        <v>87</v>
      </c>
      <c r="AW178" s="14" t="s">
        <v>5</v>
      </c>
      <c r="AX178" s="14" t="s">
        <v>79</v>
      </c>
      <c r="AY178" s="166" t="s">
        <v>151</v>
      </c>
    </row>
    <row r="179" spans="2:65" s="12" customFormat="1">
      <c r="B179" s="150"/>
      <c r="D179" s="151" t="s">
        <v>160</v>
      </c>
      <c r="E179" s="152" t="s">
        <v>1</v>
      </c>
      <c r="F179" s="153" t="s">
        <v>708</v>
      </c>
      <c r="H179" s="154">
        <v>8.64</v>
      </c>
      <c r="I179" s="155"/>
      <c r="J179" s="155"/>
      <c r="M179" s="150"/>
      <c r="N179" s="156"/>
      <c r="X179" s="157"/>
      <c r="AT179" s="152" t="s">
        <v>160</v>
      </c>
      <c r="AU179" s="152" t="s">
        <v>89</v>
      </c>
      <c r="AV179" s="12" t="s">
        <v>89</v>
      </c>
      <c r="AW179" s="12" t="s">
        <v>5</v>
      </c>
      <c r="AX179" s="12" t="s">
        <v>79</v>
      </c>
      <c r="AY179" s="152" t="s">
        <v>151</v>
      </c>
    </row>
    <row r="180" spans="2:65" s="13" customFormat="1">
      <c r="B180" s="158"/>
      <c r="D180" s="151" t="s">
        <v>160</v>
      </c>
      <c r="E180" s="159" t="s">
        <v>1</v>
      </c>
      <c r="F180" s="160" t="s">
        <v>162</v>
      </c>
      <c r="H180" s="161">
        <v>43.9</v>
      </c>
      <c r="I180" s="162"/>
      <c r="J180" s="162"/>
      <c r="M180" s="158"/>
      <c r="N180" s="163"/>
      <c r="X180" s="164"/>
      <c r="AT180" s="159" t="s">
        <v>160</v>
      </c>
      <c r="AU180" s="159" t="s">
        <v>89</v>
      </c>
      <c r="AV180" s="13" t="s">
        <v>158</v>
      </c>
      <c r="AW180" s="13" t="s">
        <v>5</v>
      </c>
      <c r="AX180" s="13" t="s">
        <v>87</v>
      </c>
      <c r="AY180" s="159" t="s">
        <v>151</v>
      </c>
    </row>
    <row r="181" spans="2:65" s="1" customFormat="1" ht="24.2" customHeight="1">
      <c r="B181" s="31"/>
      <c r="C181" s="175" t="s">
        <v>9</v>
      </c>
      <c r="D181" s="175" t="s">
        <v>232</v>
      </c>
      <c r="E181" s="176" t="s">
        <v>626</v>
      </c>
      <c r="F181" s="177" t="s">
        <v>627</v>
      </c>
      <c r="G181" s="178" t="s">
        <v>628</v>
      </c>
      <c r="H181" s="179">
        <v>15.365</v>
      </c>
      <c r="I181" s="180"/>
      <c r="J181" s="181"/>
      <c r="K181" s="182">
        <f>ROUND(P181*H181,2)</f>
        <v>0</v>
      </c>
      <c r="L181" s="177" t="s">
        <v>157</v>
      </c>
      <c r="M181" s="183"/>
      <c r="N181" s="184" t="s">
        <v>1</v>
      </c>
      <c r="O181" s="144" t="s">
        <v>42</v>
      </c>
      <c r="P181" s="145">
        <f>I181+J181</f>
        <v>0</v>
      </c>
      <c r="Q181" s="145">
        <f>ROUND(I181*H181,2)</f>
        <v>0</v>
      </c>
      <c r="R181" s="145">
        <f>ROUND(J181*H181,2)</f>
        <v>0</v>
      </c>
      <c r="T181" s="146">
        <f>S181*H181</f>
        <v>0</v>
      </c>
      <c r="U181" s="146">
        <v>1E-3</v>
      </c>
      <c r="V181" s="146">
        <f>U181*H181</f>
        <v>1.5365E-2</v>
      </c>
      <c r="W181" s="146">
        <v>0</v>
      </c>
      <c r="X181" s="147">
        <f>W181*H181</f>
        <v>0</v>
      </c>
      <c r="AR181" s="148" t="s">
        <v>235</v>
      </c>
      <c r="AT181" s="148" t="s">
        <v>232</v>
      </c>
      <c r="AU181" s="148" t="s">
        <v>89</v>
      </c>
      <c r="AY181" s="16" t="s">
        <v>151</v>
      </c>
      <c r="BE181" s="149">
        <f>IF(O181="základní",K181,0)</f>
        <v>0</v>
      </c>
      <c r="BF181" s="149">
        <f>IF(O181="snížená",K181,0)</f>
        <v>0</v>
      </c>
      <c r="BG181" s="149">
        <f>IF(O181="zákl. přenesená",K181,0)</f>
        <v>0</v>
      </c>
      <c r="BH181" s="149">
        <f>IF(O181="sníž. přenesená",K181,0)</f>
        <v>0</v>
      </c>
      <c r="BI181" s="149">
        <f>IF(O181="nulová",K181,0)</f>
        <v>0</v>
      </c>
      <c r="BJ181" s="16" t="s">
        <v>87</v>
      </c>
      <c r="BK181" s="149">
        <f>ROUND(P181*H181,2)</f>
        <v>0</v>
      </c>
      <c r="BL181" s="16" t="s">
        <v>227</v>
      </c>
      <c r="BM181" s="148" t="s">
        <v>709</v>
      </c>
    </row>
    <row r="182" spans="2:65" s="14" customFormat="1">
      <c r="B182" s="165"/>
      <c r="D182" s="151" t="s">
        <v>160</v>
      </c>
      <c r="E182" s="166" t="s">
        <v>1</v>
      </c>
      <c r="F182" s="167" t="s">
        <v>620</v>
      </c>
      <c r="H182" s="166" t="s">
        <v>1</v>
      </c>
      <c r="I182" s="168"/>
      <c r="J182" s="168"/>
      <c r="M182" s="165"/>
      <c r="N182" s="169"/>
      <c r="X182" s="170"/>
      <c r="AT182" s="166" t="s">
        <v>160</v>
      </c>
      <c r="AU182" s="166" t="s">
        <v>89</v>
      </c>
      <c r="AV182" s="14" t="s">
        <v>87</v>
      </c>
      <c r="AW182" s="14" t="s">
        <v>5</v>
      </c>
      <c r="AX182" s="14" t="s">
        <v>79</v>
      </c>
      <c r="AY182" s="166" t="s">
        <v>151</v>
      </c>
    </row>
    <row r="183" spans="2:65" s="12" customFormat="1">
      <c r="B183" s="150"/>
      <c r="D183" s="151" t="s">
        <v>160</v>
      </c>
      <c r="E183" s="152" t="s">
        <v>1</v>
      </c>
      <c r="F183" s="153" t="s">
        <v>704</v>
      </c>
      <c r="H183" s="154">
        <v>2.028</v>
      </c>
      <c r="I183" s="155"/>
      <c r="J183" s="155"/>
      <c r="M183" s="150"/>
      <c r="N183" s="156"/>
      <c r="X183" s="157"/>
      <c r="AT183" s="152" t="s">
        <v>160</v>
      </c>
      <c r="AU183" s="152" t="s">
        <v>89</v>
      </c>
      <c r="AV183" s="12" t="s">
        <v>89</v>
      </c>
      <c r="AW183" s="12" t="s">
        <v>5</v>
      </c>
      <c r="AX183" s="12" t="s">
        <v>79</v>
      </c>
      <c r="AY183" s="152" t="s">
        <v>151</v>
      </c>
    </row>
    <row r="184" spans="2:65" s="14" customFormat="1">
      <c r="B184" s="165"/>
      <c r="D184" s="151" t="s">
        <v>160</v>
      </c>
      <c r="E184" s="166" t="s">
        <v>1</v>
      </c>
      <c r="F184" s="167" t="s">
        <v>624</v>
      </c>
      <c r="H184" s="166" t="s">
        <v>1</v>
      </c>
      <c r="I184" s="168"/>
      <c r="J184" s="168"/>
      <c r="M184" s="165"/>
      <c r="N184" s="169"/>
      <c r="X184" s="170"/>
      <c r="AT184" s="166" t="s">
        <v>160</v>
      </c>
      <c r="AU184" s="166" t="s">
        <v>89</v>
      </c>
      <c r="AV184" s="14" t="s">
        <v>87</v>
      </c>
      <c r="AW184" s="14" t="s">
        <v>5</v>
      </c>
      <c r="AX184" s="14" t="s">
        <v>79</v>
      </c>
      <c r="AY184" s="166" t="s">
        <v>151</v>
      </c>
    </row>
    <row r="185" spans="2:65" s="12" customFormat="1">
      <c r="B185" s="150"/>
      <c r="D185" s="151" t="s">
        <v>160</v>
      </c>
      <c r="E185" s="152" t="s">
        <v>1</v>
      </c>
      <c r="F185" s="153" t="s">
        <v>705</v>
      </c>
      <c r="H185" s="154">
        <v>20.722000000000001</v>
      </c>
      <c r="I185" s="155"/>
      <c r="J185" s="155"/>
      <c r="M185" s="150"/>
      <c r="N185" s="156"/>
      <c r="X185" s="157"/>
      <c r="AT185" s="152" t="s">
        <v>160</v>
      </c>
      <c r="AU185" s="152" t="s">
        <v>89</v>
      </c>
      <c r="AV185" s="12" t="s">
        <v>89</v>
      </c>
      <c r="AW185" s="12" t="s">
        <v>5</v>
      </c>
      <c r="AX185" s="12" t="s">
        <v>79</v>
      </c>
      <c r="AY185" s="152" t="s">
        <v>151</v>
      </c>
    </row>
    <row r="186" spans="2:65" s="14" customFormat="1">
      <c r="B186" s="165"/>
      <c r="D186" s="151" t="s">
        <v>160</v>
      </c>
      <c r="E186" s="166" t="s">
        <v>1</v>
      </c>
      <c r="F186" s="167" t="s">
        <v>706</v>
      </c>
      <c r="H186" s="166" t="s">
        <v>1</v>
      </c>
      <c r="I186" s="168"/>
      <c r="J186" s="168"/>
      <c r="M186" s="165"/>
      <c r="N186" s="169"/>
      <c r="X186" s="170"/>
      <c r="AT186" s="166" t="s">
        <v>160</v>
      </c>
      <c r="AU186" s="166" t="s">
        <v>89</v>
      </c>
      <c r="AV186" s="14" t="s">
        <v>87</v>
      </c>
      <c r="AW186" s="14" t="s">
        <v>5</v>
      </c>
      <c r="AX186" s="14" t="s">
        <v>79</v>
      </c>
      <c r="AY186" s="166" t="s">
        <v>151</v>
      </c>
    </row>
    <row r="187" spans="2:65" s="12" customFormat="1">
      <c r="B187" s="150"/>
      <c r="D187" s="151" t="s">
        <v>160</v>
      </c>
      <c r="E187" s="152" t="s">
        <v>1</v>
      </c>
      <c r="F187" s="153" t="s">
        <v>707</v>
      </c>
      <c r="H187" s="154">
        <v>12.51</v>
      </c>
      <c r="I187" s="155"/>
      <c r="J187" s="155"/>
      <c r="M187" s="150"/>
      <c r="N187" s="156"/>
      <c r="X187" s="157"/>
      <c r="AT187" s="152" t="s">
        <v>160</v>
      </c>
      <c r="AU187" s="152" t="s">
        <v>89</v>
      </c>
      <c r="AV187" s="12" t="s">
        <v>89</v>
      </c>
      <c r="AW187" s="12" t="s">
        <v>5</v>
      </c>
      <c r="AX187" s="12" t="s">
        <v>79</v>
      </c>
      <c r="AY187" s="152" t="s">
        <v>151</v>
      </c>
    </row>
    <row r="188" spans="2:65" s="14" customFormat="1">
      <c r="B188" s="165"/>
      <c r="D188" s="151" t="s">
        <v>160</v>
      </c>
      <c r="E188" s="166" t="s">
        <v>1</v>
      </c>
      <c r="F188" s="167" t="s">
        <v>625</v>
      </c>
      <c r="H188" s="166" t="s">
        <v>1</v>
      </c>
      <c r="I188" s="168"/>
      <c r="J188" s="168"/>
      <c r="M188" s="165"/>
      <c r="N188" s="169"/>
      <c r="X188" s="170"/>
      <c r="AT188" s="166" t="s">
        <v>160</v>
      </c>
      <c r="AU188" s="166" t="s">
        <v>89</v>
      </c>
      <c r="AV188" s="14" t="s">
        <v>87</v>
      </c>
      <c r="AW188" s="14" t="s">
        <v>5</v>
      </c>
      <c r="AX188" s="14" t="s">
        <v>79</v>
      </c>
      <c r="AY188" s="166" t="s">
        <v>151</v>
      </c>
    </row>
    <row r="189" spans="2:65" s="12" customFormat="1">
      <c r="B189" s="150"/>
      <c r="D189" s="151" t="s">
        <v>160</v>
      </c>
      <c r="E189" s="152" t="s">
        <v>1</v>
      </c>
      <c r="F189" s="153" t="s">
        <v>708</v>
      </c>
      <c r="H189" s="154">
        <v>8.64</v>
      </c>
      <c r="I189" s="155"/>
      <c r="J189" s="155"/>
      <c r="M189" s="150"/>
      <c r="N189" s="156"/>
      <c r="X189" s="157"/>
      <c r="AT189" s="152" t="s">
        <v>160</v>
      </c>
      <c r="AU189" s="152" t="s">
        <v>89</v>
      </c>
      <c r="AV189" s="12" t="s">
        <v>89</v>
      </c>
      <c r="AW189" s="12" t="s">
        <v>5</v>
      </c>
      <c r="AX189" s="12" t="s">
        <v>79</v>
      </c>
      <c r="AY189" s="152" t="s">
        <v>151</v>
      </c>
    </row>
    <row r="190" spans="2:65" s="13" customFormat="1">
      <c r="B190" s="158"/>
      <c r="D190" s="151" t="s">
        <v>160</v>
      </c>
      <c r="E190" s="159" t="s">
        <v>1</v>
      </c>
      <c r="F190" s="160" t="s">
        <v>162</v>
      </c>
      <c r="H190" s="161">
        <v>43.9</v>
      </c>
      <c r="I190" s="162"/>
      <c r="J190" s="162"/>
      <c r="M190" s="158"/>
      <c r="N190" s="163"/>
      <c r="X190" s="164"/>
      <c r="AT190" s="159" t="s">
        <v>160</v>
      </c>
      <c r="AU190" s="159" t="s">
        <v>89</v>
      </c>
      <c r="AV190" s="13" t="s">
        <v>158</v>
      </c>
      <c r="AW190" s="13" t="s">
        <v>5</v>
      </c>
      <c r="AX190" s="13" t="s">
        <v>87</v>
      </c>
      <c r="AY190" s="159" t="s">
        <v>151</v>
      </c>
    </row>
    <row r="191" spans="2:65" s="12" customFormat="1">
      <c r="B191" s="150"/>
      <c r="D191" s="151" t="s">
        <v>160</v>
      </c>
      <c r="F191" s="153" t="s">
        <v>710</v>
      </c>
      <c r="H191" s="154">
        <v>15.365</v>
      </c>
      <c r="I191" s="155"/>
      <c r="J191" s="155"/>
      <c r="M191" s="150"/>
      <c r="N191" s="156"/>
      <c r="X191" s="157"/>
      <c r="AT191" s="152" t="s">
        <v>160</v>
      </c>
      <c r="AU191" s="152" t="s">
        <v>89</v>
      </c>
      <c r="AV191" s="12" t="s">
        <v>89</v>
      </c>
      <c r="AW191" s="12" t="s">
        <v>4</v>
      </c>
      <c r="AX191" s="12" t="s">
        <v>87</v>
      </c>
      <c r="AY191" s="152" t="s">
        <v>151</v>
      </c>
    </row>
    <row r="192" spans="2:65" s="1" customFormat="1" ht="37.9" customHeight="1">
      <c r="B192" s="31"/>
      <c r="C192" s="136" t="s">
        <v>227</v>
      </c>
      <c r="D192" s="136" t="s">
        <v>154</v>
      </c>
      <c r="E192" s="137" t="s">
        <v>218</v>
      </c>
      <c r="F192" s="138" t="s">
        <v>219</v>
      </c>
      <c r="G192" s="139" t="s">
        <v>190</v>
      </c>
      <c r="H192" s="140">
        <v>19.95</v>
      </c>
      <c r="I192" s="141"/>
      <c r="J192" s="141"/>
      <c r="K192" s="142">
        <f>ROUND(P192*H192,2)</f>
        <v>0</v>
      </c>
      <c r="L192" s="138" t="s">
        <v>1</v>
      </c>
      <c r="M192" s="31"/>
      <c r="N192" s="143" t="s">
        <v>1</v>
      </c>
      <c r="O192" s="144" t="s">
        <v>42</v>
      </c>
      <c r="P192" s="145">
        <f>I192+J192</f>
        <v>0</v>
      </c>
      <c r="Q192" s="145">
        <f>ROUND(I192*H192,2)</f>
        <v>0</v>
      </c>
      <c r="R192" s="145">
        <f>ROUND(J192*H192,2)</f>
        <v>0</v>
      </c>
      <c r="T192" s="146">
        <f>S192*H192</f>
        <v>0</v>
      </c>
      <c r="U192" s="146">
        <v>1.5E-3</v>
      </c>
      <c r="V192" s="146">
        <f>U192*H192</f>
        <v>2.9925E-2</v>
      </c>
      <c r="W192" s="146">
        <v>0</v>
      </c>
      <c r="X192" s="147">
        <f>W192*H192</f>
        <v>0</v>
      </c>
      <c r="AR192" s="148" t="s">
        <v>158</v>
      </c>
      <c r="AT192" s="148" t="s">
        <v>154</v>
      </c>
      <c r="AU192" s="148" t="s">
        <v>89</v>
      </c>
      <c r="AY192" s="16" t="s">
        <v>151</v>
      </c>
      <c r="BE192" s="149">
        <f>IF(O192="základní",K192,0)</f>
        <v>0</v>
      </c>
      <c r="BF192" s="149">
        <f>IF(O192="snížená",K192,0)</f>
        <v>0</v>
      </c>
      <c r="BG192" s="149">
        <f>IF(O192="zákl. přenesená",K192,0)</f>
        <v>0</v>
      </c>
      <c r="BH192" s="149">
        <f>IF(O192="sníž. přenesená",K192,0)</f>
        <v>0</v>
      </c>
      <c r="BI192" s="149">
        <f>IF(O192="nulová",K192,0)</f>
        <v>0</v>
      </c>
      <c r="BJ192" s="16" t="s">
        <v>87</v>
      </c>
      <c r="BK192" s="149">
        <f>ROUND(P192*H192,2)</f>
        <v>0</v>
      </c>
      <c r="BL192" s="16" t="s">
        <v>158</v>
      </c>
      <c r="BM192" s="148" t="s">
        <v>711</v>
      </c>
    </row>
    <row r="193" spans="2:65" s="14" customFormat="1">
      <c r="B193" s="165"/>
      <c r="D193" s="151" t="s">
        <v>160</v>
      </c>
      <c r="E193" s="166" t="s">
        <v>1</v>
      </c>
      <c r="F193" s="167" t="s">
        <v>221</v>
      </c>
      <c r="H193" s="166" t="s">
        <v>1</v>
      </c>
      <c r="I193" s="168"/>
      <c r="J193" s="168"/>
      <c r="M193" s="165"/>
      <c r="N193" s="169"/>
      <c r="X193" s="170"/>
      <c r="AT193" s="166" t="s">
        <v>160</v>
      </c>
      <c r="AU193" s="166" t="s">
        <v>89</v>
      </c>
      <c r="AV193" s="14" t="s">
        <v>87</v>
      </c>
      <c r="AW193" s="14" t="s">
        <v>5</v>
      </c>
      <c r="AX193" s="14" t="s">
        <v>79</v>
      </c>
      <c r="AY193" s="166" t="s">
        <v>151</v>
      </c>
    </row>
    <row r="194" spans="2:65" s="14" customFormat="1">
      <c r="B194" s="165"/>
      <c r="D194" s="151" t="s">
        <v>160</v>
      </c>
      <c r="E194" s="166" t="s">
        <v>1</v>
      </c>
      <c r="F194" s="167" t="s">
        <v>712</v>
      </c>
      <c r="H194" s="166" t="s">
        <v>1</v>
      </c>
      <c r="I194" s="168"/>
      <c r="J194" s="168"/>
      <c r="M194" s="165"/>
      <c r="N194" s="169"/>
      <c r="X194" s="170"/>
      <c r="AT194" s="166" t="s">
        <v>160</v>
      </c>
      <c r="AU194" s="166" t="s">
        <v>89</v>
      </c>
      <c r="AV194" s="14" t="s">
        <v>87</v>
      </c>
      <c r="AW194" s="14" t="s">
        <v>5</v>
      </c>
      <c r="AX194" s="14" t="s">
        <v>79</v>
      </c>
      <c r="AY194" s="166" t="s">
        <v>151</v>
      </c>
    </row>
    <row r="195" spans="2:65" s="12" customFormat="1">
      <c r="B195" s="150"/>
      <c r="D195" s="151" t="s">
        <v>160</v>
      </c>
      <c r="E195" s="152" t="s">
        <v>1</v>
      </c>
      <c r="F195" s="153" t="s">
        <v>713</v>
      </c>
      <c r="H195" s="154">
        <v>19.95</v>
      </c>
      <c r="I195" s="155"/>
      <c r="J195" s="155"/>
      <c r="M195" s="150"/>
      <c r="N195" s="156"/>
      <c r="X195" s="157"/>
      <c r="AT195" s="152" t="s">
        <v>160</v>
      </c>
      <c r="AU195" s="152" t="s">
        <v>89</v>
      </c>
      <c r="AV195" s="12" t="s">
        <v>89</v>
      </c>
      <c r="AW195" s="12" t="s">
        <v>5</v>
      </c>
      <c r="AX195" s="12" t="s">
        <v>79</v>
      </c>
      <c r="AY195" s="152" t="s">
        <v>151</v>
      </c>
    </row>
    <row r="196" spans="2:65" s="13" customFormat="1">
      <c r="B196" s="158"/>
      <c r="D196" s="151" t="s">
        <v>160</v>
      </c>
      <c r="E196" s="159" t="s">
        <v>1</v>
      </c>
      <c r="F196" s="160" t="s">
        <v>162</v>
      </c>
      <c r="H196" s="161">
        <v>19.95</v>
      </c>
      <c r="I196" s="162"/>
      <c r="J196" s="162"/>
      <c r="M196" s="158"/>
      <c r="N196" s="163"/>
      <c r="X196" s="164"/>
      <c r="AT196" s="159" t="s">
        <v>160</v>
      </c>
      <c r="AU196" s="159" t="s">
        <v>89</v>
      </c>
      <c r="AV196" s="13" t="s">
        <v>158</v>
      </c>
      <c r="AW196" s="13" t="s">
        <v>5</v>
      </c>
      <c r="AX196" s="13" t="s">
        <v>87</v>
      </c>
      <c r="AY196" s="159" t="s">
        <v>151</v>
      </c>
    </row>
    <row r="197" spans="2:65" s="1" customFormat="1" ht="24.2" customHeight="1">
      <c r="B197" s="31"/>
      <c r="C197" s="136" t="s">
        <v>245</v>
      </c>
      <c r="D197" s="136" t="s">
        <v>154</v>
      </c>
      <c r="E197" s="137" t="s">
        <v>225</v>
      </c>
      <c r="F197" s="138" t="s">
        <v>226</v>
      </c>
      <c r="G197" s="139" t="s">
        <v>97</v>
      </c>
      <c r="H197" s="140">
        <v>382.50400000000002</v>
      </c>
      <c r="I197" s="141"/>
      <c r="J197" s="141"/>
      <c r="K197" s="142">
        <f>ROUND(P197*H197,2)</f>
        <v>0</v>
      </c>
      <c r="L197" s="138" t="s">
        <v>157</v>
      </c>
      <c r="M197" s="31"/>
      <c r="N197" s="143" t="s">
        <v>1</v>
      </c>
      <c r="O197" s="144" t="s">
        <v>42</v>
      </c>
      <c r="P197" s="145">
        <f>I197+J197</f>
        <v>0</v>
      </c>
      <c r="Q197" s="145">
        <f>ROUND(I197*H197,2)</f>
        <v>0</v>
      </c>
      <c r="R197" s="145">
        <f>ROUND(J197*H197,2)</f>
        <v>0</v>
      </c>
      <c r="T197" s="146">
        <f>S197*H197</f>
        <v>0</v>
      </c>
      <c r="U197" s="146">
        <v>0</v>
      </c>
      <c r="V197" s="146">
        <f>U197*H197</f>
        <v>0</v>
      </c>
      <c r="W197" s="146">
        <v>0</v>
      </c>
      <c r="X197" s="147">
        <f>W197*H197</f>
        <v>0</v>
      </c>
      <c r="AR197" s="148" t="s">
        <v>227</v>
      </c>
      <c r="AT197" s="148" t="s">
        <v>154</v>
      </c>
      <c r="AU197" s="148" t="s">
        <v>89</v>
      </c>
      <c r="AY197" s="16" t="s">
        <v>151</v>
      </c>
      <c r="BE197" s="149">
        <f>IF(O197="základní",K197,0)</f>
        <v>0</v>
      </c>
      <c r="BF197" s="149">
        <f>IF(O197="snížená",K197,0)</f>
        <v>0</v>
      </c>
      <c r="BG197" s="149">
        <f>IF(O197="zákl. přenesená",K197,0)</f>
        <v>0</v>
      </c>
      <c r="BH197" s="149">
        <f>IF(O197="sníž. přenesená",K197,0)</f>
        <v>0</v>
      </c>
      <c r="BI197" s="149">
        <f>IF(O197="nulová",K197,0)</f>
        <v>0</v>
      </c>
      <c r="BJ197" s="16" t="s">
        <v>87</v>
      </c>
      <c r="BK197" s="149">
        <f>ROUND(P197*H197,2)</f>
        <v>0</v>
      </c>
      <c r="BL197" s="16" t="s">
        <v>227</v>
      </c>
      <c r="BM197" s="148" t="s">
        <v>714</v>
      </c>
    </row>
    <row r="198" spans="2:65" s="12" customFormat="1">
      <c r="B198" s="150"/>
      <c r="D198" s="151" t="s">
        <v>160</v>
      </c>
      <c r="E198" s="152" t="s">
        <v>1</v>
      </c>
      <c r="F198" s="153" t="s">
        <v>715</v>
      </c>
      <c r="H198" s="154">
        <v>345.38400000000001</v>
      </c>
      <c r="I198" s="155"/>
      <c r="J198" s="155"/>
      <c r="M198" s="150"/>
      <c r="N198" s="156"/>
      <c r="X198" s="157"/>
      <c r="AT198" s="152" t="s">
        <v>160</v>
      </c>
      <c r="AU198" s="152" t="s">
        <v>89</v>
      </c>
      <c r="AV198" s="12" t="s">
        <v>89</v>
      </c>
      <c r="AW198" s="12" t="s">
        <v>5</v>
      </c>
      <c r="AX198" s="12" t="s">
        <v>79</v>
      </c>
      <c r="AY198" s="152" t="s">
        <v>151</v>
      </c>
    </row>
    <row r="199" spans="2:65" s="14" customFormat="1">
      <c r="B199" s="165"/>
      <c r="D199" s="151" t="s">
        <v>160</v>
      </c>
      <c r="E199" s="166" t="s">
        <v>1</v>
      </c>
      <c r="F199" s="167" t="s">
        <v>620</v>
      </c>
      <c r="H199" s="166" t="s">
        <v>1</v>
      </c>
      <c r="I199" s="168"/>
      <c r="J199" s="168"/>
      <c r="M199" s="165"/>
      <c r="N199" s="169"/>
      <c r="X199" s="170"/>
      <c r="AT199" s="166" t="s">
        <v>160</v>
      </c>
      <c r="AU199" s="166" t="s">
        <v>89</v>
      </c>
      <c r="AV199" s="14" t="s">
        <v>87</v>
      </c>
      <c r="AW199" s="14" t="s">
        <v>5</v>
      </c>
      <c r="AX199" s="14" t="s">
        <v>79</v>
      </c>
      <c r="AY199" s="166" t="s">
        <v>151</v>
      </c>
    </row>
    <row r="200" spans="2:65" s="12" customFormat="1">
      <c r="B200" s="150"/>
      <c r="D200" s="151" t="s">
        <v>160</v>
      </c>
      <c r="E200" s="152" t="s">
        <v>1</v>
      </c>
      <c r="F200" s="153" t="s">
        <v>716</v>
      </c>
      <c r="H200" s="154">
        <v>2.4</v>
      </c>
      <c r="I200" s="155"/>
      <c r="J200" s="155"/>
      <c r="M200" s="150"/>
      <c r="N200" s="156"/>
      <c r="X200" s="157"/>
      <c r="AT200" s="152" t="s">
        <v>160</v>
      </c>
      <c r="AU200" s="152" t="s">
        <v>89</v>
      </c>
      <c r="AV200" s="12" t="s">
        <v>89</v>
      </c>
      <c r="AW200" s="12" t="s">
        <v>5</v>
      </c>
      <c r="AX200" s="12" t="s">
        <v>79</v>
      </c>
      <c r="AY200" s="152" t="s">
        <v>151</v>
      </c>
    </row>
    <row r="201" spans="2:65" s="14" customFormat="1">
      <c r="B201" s="165"/>
      <c r="D201" s="151" t="s">
        <v>160</v>
      </c>
      <c r="E201" s="166" t="s">
        <v>1</v>
      </c>
      <c r="F201" s="167" t="s">
        <v>625</v>
      </c>
      <c r="H201" s="166" t="s">
        <v>1</v>
      </c>
      <c r="I201" s="168"/>
      <c r="J201" s="168"/>
      <c r="M201" s="165"/>
      <c r="N201" s="169"/>
      <c r="X201" s="170"/>
      <c r="AT201" s="166" t="s">
        <v>160</v>
      </c>
      <c r="AU201" s="166" t="s">
        <v>89</v>
      </c>
      <c r="AV201" s="14" t="s">
        <v>87</v>
      </c>
      <c r="AW201" s="14" t="s">
        <v>5</v>
      </c>
      <c r="AX201" s="14" t="s">
        <v>79</v>
      </c>
      <c r="AY201" s="166" t="s">
        <v>151</v>
      </c>
    </row>
    <row r="202" spans="2:65" s="12" customFormat="1">
      <c r="B202" s="150"/>
      <c r="D202" s="151" t="s">
        <v>160</v>
      </c>
      <c r="E202" s="152" t="s">
        <v>1</v>
      </c>
      <c r="F202" s="153" t="s">
        <v>717</v>
      </c>
      <c r="H202" s="154">
        <v>34.72</v>
      </c>
      <c r="I202" s="155"/>
      <c r="J202" s="155"/>
      <c r="M202" s="150"/>
      <c r="N202" s="156"/>
      <c r="X202" s="157"/>
      <c r="AT202" s="152" t="s">
        <v>160</v>
      </c>
      <c r="AU202" s="152" t="s">
        <v>89</v>
      </c>
      <c r="AV202" s="12" t="s">
        <v>89</v>
      </c>
      <c r="AW202" s="12" t="s">
        <v>5</v>
      </c>
      <c r="AX202" s="12" t="s">
        <v>79</v>
      </c>
      <c r="AY202" s="152" t="s">
        <v>151</v>
      </c>
    </row>
    <row r="203" spans="2:65" s="13" customFormat="1">
      <c r="B203" s="158"/>
      <c r="D203" s="151" t="s">
        <v>160</v>
      </c>
      <c r="E203" s="159" t="s">
        <v>1</v>
      </c>
      <c r="F203" s="160" t="s">
        <v>162</v>
      </c>
      <c r="H203" s="161">
        <v>382.50400000000002</v>
      </c>
      <c r="I203" s="162"/>
      <c r="J203" s="162"/>
      <c r="M203" s="158"/>
      <c r="N203" s="163"/>
      <c r="X203" s="164"/>
      <c r="AT203" s="159" t="s">
        <v>160</v>
      </c>
      <c r="AU203" s="159" t="s">
        <v>89</v>
      </c>
      <c r="AV203" s="13" t="s">
        <v>158</v>
      </c>
      <c r="AW203" s="13" t="s">
        <v>5</v>
      </c>
      <c r="AX203" s="13" t="s">
        <v>87</v>
      </c>
      <c r="AY203" s="159" t="s">
        <v>151</v>
      </c>
    </row>
    <row r="204" spans="2:65" s="1" customFormat="1" ht="49.15" customHeight="1">
      <c r="B204" s="31"/>
      <c r="C204" s="175" t="s">
        <v>250</v>
      </c>
      <c r="D204" s="175" t="s">
        <v>232</v>
      </c>
      <c r="E204" s="176" t="s">
        <v>233</v>
      </c>
      <c r="F204" s="177" t="s">
        <v>234</v>
      </c>
      <c r="G204" s="178" t="s">
        <v>97</v>
      </c>
      <c r="H204" s="179">
        <v>445.80799999999999</v>
      </c>
      <c r="I204" s="180"/>
      <c r="J204" s="181"/>
      <c r="K204" s="182">
        <f>ROUND(P204*H204,2)</f>
        <v>0</v>
      </c>
      <c r="L204" s="177" t="s">
        <v>157</v>
      </c>
      <c r="M204" s="183"/>
      <c r="N204" s="184" t="s">
        <v>1</v>
      </c>
      <c r="O204" s="144" t="s">
        <v>42</v>
      </c>
      <c r="P204" s="145">
        <f>I204+J204</f>
        <v>0</v>
      </c>
      <c r="Q204" s="145">
        <f>ROUND(I204*H204,2)</f>
        <v>0</v>
      </c>
      <c r="R204" s="145">
        <f>ROUND(J204*H204,2)</f>
        <v>0</v>
      </c>
      <c r="T204" s="146">
        <f>S204*H204</f>
        <v>0</v>
      </c>
      <c r="U204" s="146">
        <v>4.0000000000000001E-3</v>
      </c>
      <c r="V204" s="146">
        <f>U204*H204</f>
        <v>1.7832319999999999</v>
      </c>
      <c r="W204" s="146">
        <v>0</v>
      </c>
      <c r="X204" s="147">
        <f>W204*H204</f>
        <v>0</v>
      </c>
      <c r="AR204" s="148" t="s">
        <v>235</v>
      </c>
      <c r="AT204" s="148" t="s">
        <v>232</v>
      </c>
      <c r="AU204" s="148" t="s">
        <v>89</v>
      </c>
      <c r="AY204" s="16" t="s">
        <v>151</v>
      </c>
      <c r="BE204" s="149">
        <f>IF(O204="základní",K204,0)</f>
        <v>0</v>
      </c>
      <c r="BF204" s="149">
        <f>IF(O204="snížená",K204,0)</f>
        <v>0</v>
      </c>
      <c r="BG204" s="149">
        <f>IF(O204="zákl. přenesená",K204,0)</f>
        <v>0</v>
      </c>
      <c r="BH204" s="149">
        <f>IF(O204="sníž. přenesená",K204,0)</f>
        <v>0</v>
      </c>
      <c r="BI204" s="149">
        <f>IF(O204="nulová",K204,0)</f>
        <v>0</v>
      </c>
      <c r="BJ204" s="16" t="s">
        <v>87</v>
      </c>
      <c r="BK204" s="149">
        <f>ROUND(P204*H204,2)</f>
        <v>0</v>
      </c>
      <c r="BL204" s="16" t="s">
        <v>227</v>
      </c>
      <c r="BM204" s="148" t="s">
        <v>718</v>
      </c>
    </row>
    <row r="205" spans="2:65" s="12" customFormat="1">
      <c r="B205" s="150"/>
      <c r="D205" s="151" t="s">
        <v>160</v>
      </c>
      <c r="E205" s="152" t="s">
        <v>1</v>
      </c>
      <c r="F205" s="153" t="s">
        <v>715</v>
      </c>
      <c r="H205" s="154">
        <v>345.38400000000001</v>
      </c>
      <c r="I205" s="155"/>
      <c r="J205" s="155"/>
      <c r="M205" s="150"/>
      <c r="N205" s="156"/>
      <c r="X205" s="157"/>
      <c r="AT205" s="152" t="s">
        <v>160</v>
      </c>
      <c r="AU205" s="152" t="s">
        <v>89</v>
      </c>
      <c r="AV205" s="12" t="s">
        <v>89</v>
      </c>
      <c r="AW205" s="12" t="s">
        <v>5</v>
      </c>
      <c r="AX205" s="12" t="s">
        <v>79</v>
      </c>
      <c r="AY205" s="152" t="s">
        <v>151</v>
      </c>
    </row>
    <row r="206" spans="2:65" s="14" customFormat="1">
      <c r="B206" s="165"/>
      <c r="D206" s="151" t="s">
        <v>160</v>
      </c>
      <c r="E206" s="166" t="s">
        <v>1</v>
      </c>
      <c r="F206" s="167" t="s">
        <v>620</v>
      </c>
      <c r="H206" s="166" t="s">
        <v>1</v>
      </c>
      <c r="I206" s="168"/>
      <c r="J206" s="168"/>
      <c r="M206" s="165"/>
      <c r="N206" s="169"/>
      <c r="X206" s="170"/>
      <c r="AT206" s="166" t="s">
        <v>160</v>
      </c>
      <c r="AU206" s="166" t="s">
        <v>89</v>
      </c>
      <c r="AV206" s="14" t="s">
        <v>87</v>
      </c>
      <c r="AW206" s="14" t="s">
        <v>5</v>
      </c>
      <c r="AX206" s="14" t="s">
        <v>79</v>
      </c>
      <c r="AY206" s="166" t="s">
        <v>151</v>
      </c>
    </row>
    <row r="207" spans="2:65" s="12" customFormat="1">
      <c r="B207" s="150"/>
      <c r="D207" s="151" t="s">
        <v>160</v>
      </c>
      <c r="E207" s="152" t="s">
        <v>1</v>
      </c>
      <c r="F207" s="153" t="s">
        <v>716</v>
      </c>
      <c r="H207" s="154">
        <v>2.4</v>
      </c>
      <c r="I207" s="155"/>
      <c r="J207" s="155"/>
      <c r="M207" s="150"/>
      <c r="N207" s="156"/>
      <c r="X207" s="157"/>
      <c r="AT207" s="152" t="s">
        <v>160</v>
      </c>
      <c r="AU207" s="152" t="s">
        <v>89</v>
      </c>
      <c r="AV207" s="12" t="s">
        <v>89</v>
      </c>
      <c r="AW207" s="12" t="s">
        <v>5</v>
      </c>
      <c r="AX207" s="12" t="s">
        <v>79</v>
      </c>
      <c r="AY207" s="152" t="s">
        <v>151</v>
      </c>
    </row>
    <row r="208" spans="2:65" s="14" customFormat="1">
      <c r="B208" s="165"/>
      <c r="D208" s="151" t="s">
        <v>160</v>
      </c>
      <c r="E208" s="166" t="s">
        <v>1</v>
      </c>
      <c r="F208" s="167" t="s">
        <v>625</v>
      </c>
      <c r="H208" s="166" t="s">
        <v>1</v>
      </c>
      <c r="I208" s="168"/>
      <c r="J208" s="168"/>
      <c r="M208" s="165"/>
      <c r="N208" s="169"/>
      <c r="X208" s="170"/>
      <c r="AT208" s="166" t="s">
        <v>160</v>
      </c>
      <c r="AU208" s="166" t="s">
        <v>89</v>
      </c>
      <c r="AV208" s="14" t="s">
        <v>87</v>
      </c>
      <c r="AW208" s="14" t="s">
        <v>5</v>
      </c>
      <c r="AX208" s="14" t="s">
        <v>79</v>
      </c>
      <c r="AY208" s="166" t="s">
        <v>151</v>
      </c>
    </row>
    <row r="209" spans="2:65" s="12" customFormat="1">
      <c r="B209" s="150"/>
      <c r="D209" s="151" t="s">
        <v>160</v>
      </c>
      <c r="E209" s="152" t="s">
        <v>1</v>
      </c>
      <c r="F209" s="153" t="s">
        <v>717</v>
      </c>
      <c r="H209" s="154">
        <v>34.72</v>
      </c>
      <c r="I209" s="155"/>
      <c r="J209" s="155"/>
      <c r="M209" s="150"/>
      <c r="N209" s="156"/>
      <c r="X209" s="157"/>
      <c r="AT209" s="152" t="s">
        <v>160</v>
      </c>
      <c r="AU209" s="152" t="s">
        <v>89</v>
      </c>
      <c r="AV209" s="12" t="s">
        <v>89</v>
      </c>
      <c r="AW209" s="12" t="s">
        <v>5</v>
      </c>
      <c r="AX209" s="12" t="s">
        <v>79</v>
      </c>
      <c r="AY209" s="152" t="s">
        <v>151</v>
      </c>
    </row>
    <row r="210" spans="2:65" s="13" customFormat="1">
      <c r="B210" s="158"/>
      <c r="D210" s="151" t="s">
        <v>160</v>
      </c>
      <c r="E210" s="159" t="s">
        <v>1</v>
      </c>
      <c r="F210" s="160" t="s">
        <v>162</v>
      </c>
      <c r="H210" s="161">
        <v>382.50400000000002</v>
      </c>
      <c r="I210" s="162"/>
      <c r="J210" s="162"/>
      <c r="M210" s="158"/>
      <c r="N210" s="163"/>
      <c r="X210" s="164"/>
      <c r="AT210" s="159" t="s">
        <v>160</v>
      </c>
      <c r="AU210" s="159" t="s">
        <v>89</v>
      </c>
      <c r="AV210" s="13" t="s">
        <v>158</v>
      </c>
      <c r="AW210" s="13" t="s">
        <v>5</v>
      </c>
      <c r="AX210" s="13" t="s">
        <v>87</v>
      </c>
      <c r="AY210" s="159" t="s">
        <v>151</v>
      </c>
    </row>
    <row r="211" spans="2:65" s="12" customFormat="1">
      <c r="B211" s="150"/>
      <c r="D211" s="151" t="s">
        <v>160</v>
      </c>
      <c r="F211" s="153" t="s">
        <v>719</v>
      </c>
      <c r="H211" s="154">
        <v>445.80799999999999</v>
      </c>
      <c r="I211" s="155"/>
      <c r="J211" s="155"/>
      <c r="M211" s="150"/>
      <c r="N211" s="156"/>
      <c r="X211" s="157"/>
      <c r="AT211" s="152" t="s">
        <v>160</v>
      </c>
      <c r="AU211" s="152" t="s">
        <v>89</v>
      </c>
      <c r="AV211" s="12" t="s">
        <v>89</v>
      </c>
      <c r="AW211" s="12" t="s">
        <v>4</v>
      </c>
      <c r="AX211" s="12" t="s">
        <v>87</v>
      </c>
      <c r="AY211" s="152" t="s">
        <v>151</v>
      </c>
    </row>
    <row r="212" spans="2:65" s="1" customFormat="1" ht="24.2" customHeight="1">
      <c r="B212" s="31"/>
      <c r="C212" s="136" t="s">
        <v>256</v>
      </c>
      <c r="D212" s="136" t="s">
        <v>154</v>
      </c>
      <c r="E212" s="137" t="s">
        <v>238</v>
      </c>
      <c r="F212" s="138" t="s">
        <v>239</v>
      </c>
      <c r="G212" s="139" t="s">
        <v>97</v>
      </c>
      <c r="H212" s="140">
        <v>474.18700000000001</v>
      </c>
      <c r="I212" s="141"/>
      <c r="J212" s="141"/>
      <c r="K212" s="142">
        <f>ROUND(P212*H212,2)</f>
        <v>0</v>
      </c>
      <c r="L212" s="138" t="s">
        <v>157</v>
      </c>
      <c r="M212" s="31"/>
      <c r="N212" s="143" t="s">
        <v>1</v>
      </c>
      <c r="O212" s="144" t="s">
        <v>42</v>
      </c>
      <c r="P212" s="145">
        <f>I212+J212</f>
        <v>0</v>
      </c>
      <c r="Q212" s="145">
        <f>ROUND(I212*H212,2)</f>
        <v>0</v>
      </c>
      <c r="R212" s="145">
        <f>ROUND(J212*H212,2)</f>
        <v>0</v>
      </c>
      <c r="T212" s="146">
        <f>S212*H212</f>
        <v>0</v>
      </c>
      <c r="U212" s="146">
        <v>9.3824999999999996E-4</v>
      </c>
      <c r="V212" s="146">
        <f>U212*H212</f>
        <v>0.44490595275</v>
      </c>
      <c r="W212" s="146">
        <v>0</v>
      </c>
      <c r="X212" s="147">
        <f>W212*H212</f>
        <v>0</v>
      </c>
      <c r="AR212" s="148" t="s">
        <v>227</v>
      </c>
      <c r="AT212" s="148" t="s">
        <v>154</v>
      </c>
      <c r="AU212" s="148" t="s">
        <v>89</v>
      </c>
      <c r="AY212" s="16" t="s">
        <v>151</v>
      </c>
      <c r="BE212" s="149">
        <f>IF(O212="základní",K212,0)</f>
        <v>0</v>
      </c>
      <c r="BF212" s="149">
        <f>IF(O212="snížená",K212,0)</f>
        <v>0</v>
      </c>
      <c r="BG212" s="149">
        <f>IF(O212="zákl. přenesená",K212,0)</f>
        <v>0</v>
      </c>
      <c r="BH212" s="149">
        <f>IF(O212="sníž. přenesená",K212,0)</f>
        <v>0</v>
      </c>
      <c r="BI212" s="149">
        <f>IF(O212="nulová",K212,0)</f>
        <v>0</v>
      </c>
      <c r="BJ212" s="16" t="s">
        <v>87</v>
      </c>
      <c r="BK212" s="149">
        <f>ROUND(P212*H212,2)</f>
        <v>0</v>
      </c>
      <c r="BL212" s="16" t="s">
        <v>227</v>
      </c>
      <c r="BM212" s="148" t="s">
        <v>720</v>
      </c>
    </row>
    <row r="213" spans="2:65" s="14" customFormat="1">
      <c r="B213" s="165"/>
      <c r="D213" s="151" t="s">
        <v>160</v>
      </c>
      <c r="E213" s="166" t="s">
        <v>1</v>
      </c>
      <c r="F213" s="167" t="s">
        <v>721</v>
      </c>
      <c r="H213" s="166" t="s">
        <v>1</v>
      </c>
      <c r="I213" s="168"/>
      <c r="J213" s="168"/>
      <c r="M213" s="165"/>
      <c r="N213" s="169"/>
      <c r="X213" s="170"/>
      <c r="AT213" s="166" t="s">
        <v>160</v>
      </c>
      <c r="AU213" s="166" t="s">
        <v>89</v>
      </c>
      <c r="AV213" s="14" t="s">
        <v>87</v>
      </c>
      <c r="AW213" s="14" t="s">
        <v>5</v>
      </c>
      <c r="AX213" s="14" t="s">
        <v>79</v>
      </c>
      <c r="AY213" s="166" t="s">
        <v>151</v>
      </c>
    </row>
    <row r="214" spans="2:65" s="12" customFormat="1">
      <c r="B214" s="150"/>
      <c r="D214" s="151" t="s">
        <v>160</v>
      </c>
      <c r="E214" s="152" t="s">
        <v>1</v>
      </c>
      <c r="F214" s="153" t="s">
        <v>722</v>
      </c>
      <c r="H214" s="154">
        <v>158.709</v>
      </c>
      <c r="I214" s="155"/>
      <c r="J214" s="155"/>
      <c r="M214" s="150"/>
      <c r="N214" s="156"/>
      <c r="X214" s="157"/>
      <c r="AT214" s="152" t="s">
        <v>160</v>
      </c>
      <c r="AU214" s="152" t="s">
        <v>89</v>
      </c>
      <c r="AV214" s="12" t="s">
        <v>89</v>
      </c>
      <c r="AW214" s="12" t="s">
        <v>5</v>
      </c>
      <c r="AX214" s="12" t="s">
        <v>79</v>
      </c>
      <c r="AY214" s="152" t="s">
        <v>151</v>
      </c>
    </row>
    <row r="215" spans="2:65" s="14" customFormat="1">
      <c r="B215" s="165"/>
      <c r="D215" s="151" t="s">
        <v>160</v>
      </c>
      <c r="E215" s="166" t="s">
        <v>1</v>
      </c>
      <c r="F215" s="167" t="s">
        <v>723</v>
      </c>
      <c r="H215" s="166" t="s">
        <v>1</v>
      </c>
      <c r="I215" s="168"/>
      <c r="J215" s="168"/>
      <c r="M215" s="165"/>
      <c r="N215" s="169"/>
      <c r="X215" s="170"/>
      <c r="AT215" s="166" t="s">
        <v>160</v>
      </c>
      <c r="AU215" s="166" t="s">
        <v>89</v>
      </c>
      <c r="AV215" s="14" t="s">
        <v>87</v>
      </c>
      <c r="AW215" s="14" t="s">
        <v>5</v>
      </c>
      <c r="AX215" s="14" t="s">
        <v>79</v>
      </c>
      <c r="AY215" s="166" t="s">
        <v>151</v>
      </c>
    </row>
    <row r="216" spans="2:65" s="12" customFormat="1">
      <c r="B216" s="150"/>
      <c r="D216" s="151" t="s">
        <v>160</v>
      </c>
      <c r="E216" s="152" t="s">
        <v>1</v>
      </c>
      <c r="F216" s="153" t="s">
        <v>724</v>
      </c>
      <c r="H216" s="154">
        <v>187.92500000000001</v>
      </c>
      <c r="I216" s="155"/>
      <c r="J216" s="155"/>
      <c r="M216" s="150"/>
      <c r="N216" s="156"/>
      <c r="X216" s="157"/>
      <c r="AT216" s="152" t="s">
        <v>160</v>
      </c>
      <c r="AU216" s="152" t="s">
        <v>89</v>
      </c>
      <c r="AV216" s="12" t="s">
        <v>89</v>
      </c>
      <c r="AW216" s="12" t="s">
        <v>5</v>
      </c>
      <c r="AX216" s="12" t="s">
        <v>79</v>
      </c>
      <c r="AY216" s="152" t="s">
        <v>151</v>
      </c>
    </row>
    <row r="217" spans="2:65" s="14" customFormat="1">
      <c r="B217" s="165"/>
      <c r="D217" s="151" t="s">
        <v>160</v>
      </c>
      <c r="E217" s="166" t="s">
        <v>1</v>
      </c>
      <c r="F217" s="167" t="s">
        <v>725</v>
      </c>
      <c r="H217" s="166" t="s">
        <v>1</v>
      </c>
      <c r="I217" s="168"/>
      <c r="J217" s="168"/>
      <c r="M217" s="165"/>
      <c r="N217" s="169"/>
      <c r="X217" s="170"/>
      <c r="AT217" s="166" t="s">
        <v>160</v>
      </c>
      <c r="AU217" s="166" t="s">
        <v>89</v>
      </c>
      <c r="AV217" s="14" t="s">
        <v>87</v>
      </c>
      <c r="AW217" s="14" t="s">
        <v>5</v>
      </c>
      <c r="AX217" s="14" t="s">
        <v>79</v>
      </c>
      <c r="AY217" s="166" t="s">
        <v>151</v>
      </c>
    </row>
    <row r="218" spans="2:65" s="12" customFormat="1">
      <c r="B218" s="150"/>
      <c r="D218" s="151" t="s">
        <v>160</v>
      </c>
      <c r="E218" s="152" t="s">
        <v>1</v>
      </c>
      <c r="F218" s="153" t="s">
        <v>704</v>
      </c>
      <c r="H218" s="154">
        <v>2.028</v>
      </c>
      <c r="I218" s="155"/>
      <c r="J218" s="155"/>
      <c r="M218" s="150"/>
      <c r="N218" s="156"/>
      <c r="X218" s="157"/>
      <c r="AT218" s="152" t="s">
        <v>160</v>
      </c>
      <c r="AU218" s="152" t="s">
        <v>89</v>
      </c>
      <c r="AV218" s="12" t="s">
        <v>89</v>
      </c>
      <c r="AW218" s="12" t="s">
        <v>5</v>
      </c>
      <c r="AX218" s="12" t="s">
        <v>79</v>
      </c>
      <c r="AY218" s="152" t="s">
        <v>151</v>
      </c>
    </row>
    <row r="219" spans="2:65" s="14" customFormat="1">
      <c r="B219" s="165"/>
      <c r="D219" s="151" t="s">
        <v>160</v>
      </c>
      <c r="E219" s="166" t="s">
        <v>1</v>
      </c>
      <c r="F219" s="167" t="s">
        <v>726</v>
      </c>
      <c r="H219" s="166" t="s">
        <v>1</v>
      </c>
      <c r="I219" s="168"/>
      <c r="J219" s="168"/>
      <c r="M219" s="165"/>
      <c r="N219" s="169"/>
      <c r="X219" s="170"/>
      <c r="AT219" s="166" t="s">
        <v>160</v>
      </c>
      <c r="AU219" s="166" t="s">
        <v>89</v>
      </c>
      <c r="AV219" s="14" t="s">
        <v>87</v>
      </c>
      <c r="AW219" s="14" t="s">
        <v>5</v>
      </c>
      <c r="AX219" s="14" t="s">
        <v>79</v>
      </c>
      <c r="AY219" s="166" t="s">
        <v>151</v>
      </c>
    </row>
    <row r="220" spans="2:65" s="12" customFormat="1">
      <c r="B220" s="150"/>
      <c r="D220" s="151" t="s">
        <v>160</v>
      </c>
      <c r="E220" s="152" t="s">
        <v>1</v>
      </c>
      <c r="F220" s="153" t="s">
        <v>727</v>
      </c>
      <c r="H220" s="154">
        <v>3.45</v>
      </c>
      <c r="I220" s="155"/>
      <c r="J220" s="155"/>
      <c r="M220" s="150"/>
      <c r="N220" s="156"/>
      <c r="X220" s="157"/>
      <c r="AT220" s="152" t="s">
        <v>160</v>
      </c>
      <c r="AU220" s="152" t="s">
        <v>89</v>
      </c>
      <c r="AV220" s="12" t="s">
        <v>89</v>
      </c>
      <c r="AW220" s="12" t="s">
        <v>5</v>
      </c>
      <c r="AX220" s="12" t="s">
        <v>79</v>
      </c>
      <c r="AY220" s="152" t="s">
        <v>151</v>
      </c>
    </row>
    <row r="221" spans="2:65" s="14" customFormat="1">
      <c r="B221" s="165"/>
      <c r="D221" s="151" t="s">
        <v>160</v>
      </c>
      <c r="E221" s="166" t="s">
        <v>1</v>
      </c>
      <c r="F221" s="167" t="s">
        <v>728</v>
      </c>
      <c r="H221" s="166" t="s">
        <v>1</v>
      </c>
      <c r="I221" s="168"/>
      <c r="J221" s="168"/>
      <c r="M221" s="165"/>
      <c r="N221" s="169"/>
      <c r="X221" s="170"/>
      <c r="AT221" s="166" t="s">
        <v>160</v>
      </c>
      <c r="AU221" s="166" t="s">
        <v>89</v>
      </c>
      <c r="AV221" s="14" t="s">
        <v>87</v>
      </c>
      <c r="AW221" s="14" t="s">
        <v>5</v>
      </c>
      <c r="AX221" s="14" t="s">
        <v>79</v>
      </c>
      <c r="AY221" s="166" t="s">
        <v>151</v>
      </c>
    </row>
    <row r="222" spans="2:65" s="12" customFormat="1">
      <c r="B222" s="150"/>
      <c r="D222" s="151" t="s">
        <v>160</v>
      </c>
      <c r="E222" s="152" t="s">
        <v>1</v>
      </c>
      <c r="F222" s="153" t="s">
        <v>705</v>
      </c>
      <c r="H222" s="154">
        <v>20.722000000000001</v>
      </c>
      <c r="I222" s="155"/>
      <c r="J222" s="155"/>
      <c r="M222" s="150"/>
      <c r="N222" s="156"/>
      <c r="X222" s="157"/>
      <c r="AT222" s="152" t="s">
        <v>160</v>
      </c>
      <c r="AU222" s="152" t="s">
        <v>89</v>
      </c>
      <c r="AV222" s="12" t="s">
        <v>89</v>
      </c>
      <c r="AW222" s="12" t="s">
        <v>5</v>
      </c>
      <c r="AX222" s="12" t="s">
        <v>79</v>
      </c>
      <c r="AY222" s="152" t="s">
        <v>151</v>
      </c>
    </row>
    <row r="223" spans="2:65" s="14" customFormat="1">
      <c r="B223" s="165"/>
      <c r="D223" s="151" t="s">
        <v>160</v>
      </c>
      <c r="E223" s="166" t="s">
        <v>1</v>
      </c>
      <c r="F223" s="167" t="s">
        <v>729</v>
      </c>
      <c r="H223" s="166" t="s">
        <v>1</v>
      </c>
      <c r="I223" s="168"/>
      <c r="J223" s="168"/>
      <c r="M223" s="165"/>
      <c r="N223" s="169"/>
      <c r="X223" s="170"/>
      <c r="AT223" s="166" t="s">
        <v>160</v>
      </c>
      <c r="AU223" s="166" t="s">
        <v>89</v>
      </c>
      <c r="AV223" s="14" t="s">
        <v>87</v>
      </c>
      <c r="AW223" s="14" t="s">
        <v>5</v>
      </c>
      <c r="AX223" s="14" t="s">
        <v>79</v>
      </c>
      <c r="AY223" s="166" t="s">
        <v>151</v>
      </c>
    </row>
    <row r="224" spans="2:65" s="12" customFormat="1">
      <c r="B224" s="150"/>
      <c r="D224" s="151" t="s">
        <v>160</v>
      </c>
      <c r="E224" s="152" t="s">
        <v>1</v>
      </c>
      <c r="F224" s="153" t="s">
        <v>730</v>
      </c>
      <c r="H224" s="154">
        <v>2.831</v>
      </c>
      <c r="I224" s="155"/>
      <c r="J224" s="155"/>
      <c r="M224" s="150"/>
      <c r="N224" s="156"/>
      <c r="X224" s="157"/>
      <c r="AT224" s="152" t="s">
        <v>160</v>
      </c>
      <c r="AU224" s="152" t="s">
        <v>89</v>
      </c>
      <c r="AV224" s="12" t="s">
        <v>89</v>
      </c>
      <c r="AW224" s="12" t="s">
        <v>5</v>
      </c>
      <c r="AX224" s="12" t="s">
        <v>79</v>
      </c>
      <c r="AY224" s="152" t="s">
        <v>151</v>
      </c>
    </row>
    <row r="225" spans="2:65" s="14" customFormat="1">
      <c r="B225" s="165"/>
      <c r="D225" s="151" t="s">
        <v>160</v>
      </c>
      <c r="E225" s="166" t="s">
        <v>1</v>
      </c>
      <c r="F225" s="167" t="s">
        <v>731</v>
      </c>
      <c r="H225" s="166" t="s">
        <v>1</v>
      </c>
      <c r="I225" s="168"/>
      <c r="J225" s="168"/>
      <c r="M225" s="165"/>
      <c r="N225" s="169"/>
      <c r="X225" s="170"/>
      <c r="AT225" s="166" t="s">
        <v>160</v>
      </c>
      <c r="AU225" s="166" t="s">
        <v>89</v>
      </c>
      <c r="AV225" s="14" t="s">
        <v>87</v>
      </c>
      <c r="AW225" s="14" t="s">
        <v>5</v>
      </c>
      <c r="AX225" s="14" t="s">
        <v>79</v>
      </c>
      <c r="AY225" s="166" t="s">
        <v>151</v>
      </c>
    </row>
    <row r="226" spans="2:65" s="12" customFormat="1">
      <c r="B226" s="150"/>
      <c r="D226" s="151" t="s">
        <v>160</v>
      </c>
      <c r="E226" s="152" t="s">
        <v>1</v>
      </c>
      <c r="F226" s="153" t="s">
        <v>732</v>
      </c>
      <c r="H226" s="154">
        <v>26.856999999999999</v>
      </c>
      <c r="I226" s="155"/>
      <c r="J226" s="155"/>
      <c r="M226" s="150"/>
      <c r="N226" s="156"/>
      <c r="X226" s="157"/>
      <c r="AT226" s="152" t="s">
        <v>160</v>
      </c>
      <c r="AU226" s="152" t="s">
        <v>89</v>
      </c>
      <c r="AV226" s="12" t="s">
        <v>89</v>
      </c>
      <c r="AW226" s="12" t="s">
        <v>5</v>
      </c>
      <c r="AX226" s="12" t="s">
        <v>79</v>
      </c>
      <c r="AY226" s="152" t="s">
        <v>151</v>
      </c>
    </row>
    <row r="227" spans="2:65" s="14" customFormat="1">
      <c r="B227" s="165"/>
      <c r="D227" s="151" t="s">
        <v>160</v>
      </c>
      <c r="E227" s="166" t="s">
        <v>1</v>
      </c>
      <c r="F227" s="167" t="s">
        <v>733</v>
      </c>
      <c r="H227" s="166" t="s">
        <v>1</v>
      </c>
      <c r="I227" s="168"/>
      <c r="J227" s="168"/>
      <c r="M227" s="165"/>
      <c r="N227" s="169"/>
      <c r="X227" s="170"/>
      <c r="AT227" s="166" t="s">
        <v>160</v>
      </c>
      <c r="AU227" s="166" t="s">
        <v>89</v>
      </c>
      <c r="AV227" s="14" t="s">
        <v>87</v>
      </c>
      <c r="AW227" s="14" t="s">
        <v>5</v>
      </c>
      <c r="AX227" s="14" t="s">
        <v>79</v>
      </c>
      <c r="AY227" s="166" t="s">
        <v>151</v>
      </c>
    </row>
    <row r="228" spans="2:65" s="12" customFormat="1">
      <c r="B228" s="150"/>
      <c r="D228" s="151" t="s">
        <v>160</v>
      </c>
      <c r="E228" s="152" t="s">
        <v>1</v>
      </c>
      <c r="F228" s="153" t="s">
        <v>707</v>
      </c>
      <c r="H228" s="154">
        <v>12.51</v>
      </c>
      <c r="I228" s="155"/>
      <c r="J228" s="155"/>
      <c r="M228" s="150"/>
      <c r="N228" s="156"/>
      <c r="X228" s="157"/>
      <c r="AT228" s="152" t="s">
        <v>160</v>
      </c>
      <c r="AU228" s="152" t="s">
        <v>89</v>
      </c>
      <c r="AV228" s="12" t="s">
        <v>89</v>
      </c>
      <c r="AW228" s="12" t="s">
        <v>5</v>
      </c>
      <c r="AX228" s="12" t="s">
        <v>79</v>
      </c>
      <c r="AY228" s="152" t="s">
        <v>151</v>
      </c>
    </row>
    <row r="229" spans="2:65" s="14" customFormat="1">
      <c r="B229" s="165"/>
      <c r="D229" s="151" t="s">
        <v>160</v>
      </c>
      <c r="E229" s="166" t="s">
        <v>1</v>
      </c>
      <c r="F229" s="167" t="s">
        <v>734</v>
      </c>
      <c r="H229" s="166" t="s">
        <v>1</v>
      </c>
      <c r="I229" s="168"/>
      <c r="J229" s="168"/>
      <c r="M229" s="165"/>
      <c r="N229" s="169"/>
      <c r="X229" s="170"/>
      <c r="AT229" s="166" t="s">
        <v>160</v>
      </c>
      <c r="AU229" s="166" t="s">
        <v>89</v>
      </c>
      <c r="AV229" s="14" t="s">
        <v>87</v>
      </c>
      <c r="AW229" s="14" t="s">
        <v>5</v>
      </c>
      <c r="AX229" s="14" t="s">
        <v>79</v>
      </c>
      <c r="AY229" s="166" t="s">
        <v>151</v>
      </c>
    </row>
    <row r="230" spans="2:65" s="12" customFormat="1">
      <c r="B230" s="150"/>
      <c r="D230" s="151" t="s">
        <v>160</v>
      </c>
      <c r="E230" s="152" t="s">
        <v>1</v>
      </c>
      <c r="F230" s="153" t="s">
        <v>735</v>
      </c>
      <c r="H230" s="154">
        <v>7.88</v>
      </c>
      <c r="I230" s="155"/>
      <c r="J230" s="155"/>
      <c r="M230" s="150"/>
      <c r="N230" s="156"/>
      <c r="X230" s="157"/>
      <c r="AT230" s="152" t="s">
        <v>160</v>
      </c>
      <c r="AU230" s="152" t="s">
        <v>89</v>
      </c>
      <c r="AV230" s="12" t="s">
        <v>89</v>
      </c>
      <c r="AW230" s="12" t="s">
        <v>5</v>
      </c>
      <c r="AX230" s="12" t="s">
        <v>79</v>
      </c>
      <c r="AY230" s="152" t="s">
        <v>151</v>
      </c>
    </row>
    <row r="231" spans="2:65" s="14" customFormat="1">
      <c r="B231" s="165"/>
      <c r="D231" s="151" t="s">
        <v>160</v>
      </c>
      <c r="E231" s="166" t="s">
        <v>1</v>
      </c>
      <c r="F231" s="167" t="s">
        <v>736</v>
      </c>
      <c r="H231" s="166" t="s">
        <v>1</v>
      </c>
      <c r="I231" s="168"/>
      <c r="J231" s="168"/>
      <c r="M231" s="165"/>
      <c r="N231" s="169"/>
      <c r="X231" s="170"/>
      <c r="AT231" s="166" t="s">
        <v>160</v>
      </c>
      <c r="AU231" s="166" t="s">
        <v>89</v>
      </c>
      <c r="AV231" s="14" t="s">
        <v>87</v>
      </c>
      <c r="AW231" s="14" t="s">
        <v>5</v>
      </c>
      <c r="AX231" s="14" t="s">
        <v>79</v>
      </c>
      <c r="AY231" s="166" t="s">
        <v>151</v>
      </c>
    </row>
    <row r="232" spans="2:65" s="12" customFormat="1">
      <c r="B232" s="150"/>
      <c r="D232" s="151" t="s">
        <v>160</v>
      </c>
      <c r="E232" s="152" t="s">
        <v>1</v>
      </c>
      <c r="F232" s="153" t="s">
        <v>737</v>
      </c>
      <c r="H232" s="154">
        <v>2.9550000000000001</v>
      </c>
      <c r="I232" s="155"/>
      <c r="J232" s="155"/>
      <c r="M232" s="150"/>
      <c r="N232" s="156"/>
      <c r="X232" s="157"/>
      <c r="AT232" s="152" t="s">
        <v>160</v>
      </c>
      <c r="AU232" s="152" t="s">
        <v>89</v>
      </c>
      <c r="AV232" s="12" t="s">
        <v>89</v>
      </c>
      <c r="AW232" s="12" t="s">
        <v>5</v>
      </c>
      <c r="AX232" s="12" t="s">
        <v>79</v>
      </c>
      <c r="AY232" s="152" t="s">
        <v>151</v>
      </c>
    </row>
    <row r="233" spans="2:65" s="14" customFormat="1">
      <c r="B233" s="165"/>
      <c r="D233" s="151" t="s">
        <v>160</v>
      </c>
      <c r="E233" s="166" t="s">
        <v>1</v>
      </c>
      <c r="F233" s="167" t="s">
        <v>738</v>
      </c>
      <c r="H233" s="166" t="s">
        <v>1</v>
      </c>
      <c r="I233" s="168"/>
      <c r="J233" s="168"/>
      <c r="M233" s="165"/>
      <c r="N233" s="169"/>
      <c r="X233" s="170"/>
      <c r="AT233" s="166" t="s">
        <v>160</v>
      </c>
      <c r="AU233" s="166" t="s">
        <v>89</v>
      </c>
      <c r="AV233" s="14" t="s">
        <v>87</v>
      </c>
      <c r="AW233" s="14" t="s">
        <v>5</v>
      </c>
      <c r="AX233" s="14" t="s">
        <v>79</v>
      </c>
      <c r="AY233" s="166" t="s">
        <v>151</v>
      </c>
    </row>
    <row r="234" spans="2:65" s="12" customFormat="1">
      <c r="B234" s="150"/>
      <c r="D234" s="151" t="s">
        <v>160</v>
      </c>
      <c r="E234" s="152" t="s">
        <v>1</v>
      </c>
      <c r="F234" s="153" t="s">
        <v>708</v>
      </c>
      <c r="H234" s="154">
        <v>8.64</v>
      </c>
      <c r="I234" s="155"/>
      <c r="J234" s="155"/>
      <c r="M234" s="150"/>
      <c r="N234" s="156"/>
      <c r="X234" s="157"/>
      <c r="AT234" s="152" t="s">
        <v>160</v>
      </c>
      <c r="AU234" s="152" t="s">
        <v>89</v>
      </c>
      <c r="AV234" s="12" t="s">
        <v>89</v>
      </c>
      <c r="AW234" s="12" t="s">
        <v>5</v>
      </c>
      <c r="AX234" s="12" t="s">
        <v>79</v>
      </c>
      <c r="AY234" s="152" t="s">
        <v>151</v>
      </c>
    </row>
    <row r="235" spans="2:65" s="14" customFormat="1">
      <c r="B235" s="165"/>
      <c r="D235" s="151" t="s">
        <v>160</v>
      </c>
      <c r="E235" s="166" t="s">
        <v>1</v>
      </c>
      <c r="F235" s="167" t="s">
        <v>739</v>
      </c>
      <c r="H235" s="166" t="s">
        <v>1</v>
      </c>
      <c r="I235" s="168"/>
      <c r="J235" s="168"/>
      <c r="M235" s="165"/>
      <c r="N235" s="169"/>
      <c r="X235" s="170"/>
      <c r="AT235" s="166" t="s">
        <v>160</v>
      </c>
      <c r="AU235" s="166" t="s">
        <v>89</v>
      </c>
      <c r="AV235" s="14" t="s">
        <v>87</v>
      </c>
      <c r="AW235" s="14" t="s">
        <v>5</v>
      </c>
      <c r="AX235" s="14" t="s">
        <v>79</v>
      </c>
      <c r="AY235" s="166" t="s">
        <v>151</v>
      </c>
    </row>
    <row r="236" spans="2:65" s="12" customFormat="1">
      <c r="B236" s="150"/>
      <c r="D236" s="151" t="s">
        <v>160</v>
      </c>
      <c r="E236" s="152" t="s">
        <v>1</v>
      </c>
      <c r="F236" s="153" t="s">
        <v>740</v>
      </c>
      <c r="H236" s="154">
        <v>39.68</v>
      </c>
      <c r="I236" s="155"/>
      <c r="J236" s="155"/>
      <c r="M236" s="150"/>
      <c r="N236" s="156"/>
      <c r="X236" s="157"/>
      <c r="AT236" s="152" t="s">
        <v>160</v>
      </c>
      <c r="AU236" s="152" t="s">
        <v>89</v>
      </c>
      <c r="AV236" s="12" t="s">
        <v>89</v>
      </c>
      <c r="AW236" s="12" t="s">
        <v>5</v>
      </c>
      <c r="AX236" s="12" t="s">
        <v>79</v>
      </c>
      <c r="AY236" s="152" t="s">
        <v>151</v>
      </c>
    </row>
    <row r="237" spans="2:65" s="13" customFormat="1">
      <c r="B237" s="158"/>
      <c r="D237" s="151" t="s">
        <v>160</v>
      </c>
      <c r="E237" s="159" t="s">
        <v>1</v>
      </c>
      <c r="F237" s="160" t="s">
        <v>162</v>
      </c>
      <c r="H237" s="161">
        <v>474.18700000000001</v>
      </c>
      <c r="I237" s="162"/>
      <c r="J237" s="162"/>
      <c r="M237" s="158"/>
      <c r="N237" s="163"/>
      <c r="X237" s="164"/>
      <c r="AT237" s="159" t="s">
        <v>160</v>
      </c>
      <c r="AU237" s="159" t="s">
        <v>89</v>
      </c>
      <c r="AV237" s="13" t="s">
        <v>158</v>
      </c>
      <c r="AW237" s="13" t="s">
        <v>5</v>
      </c>
      <c r="AX237" s="13" t="s">
        <v>87</v>
      </c>
      <c r="AY237" s="159" t="s">
        <v>151</v>
      </c>
    </row>
    <row r="238" spans="2:65" s="1" customFormat="1" ht="44.25" customHeight="1">
      <c r="B238" s="31"/>
      <c r="C238" s="175" t="s">
        <v>261</v>
      </c>
      <c r="D238" s="175" t="s">
        <v>232</v>
      </c>
      <c r="E238" s="176" t="s">
        <v>246</v>
      </c>
      <c r="F238" s="177" t="s">
        <v>247</v>
      </c>
      <c r="G238" s="178" t="s">
        <v>97</v>
      </c>
      <c r="H238" s="179">
        <v>252.64500000000001</v>
      </c>
      <c r="I238" s="180"/>
      <c r="J238" s="181"/>
      <c r="K238" s="182">
        <f>ROUND(P238*H238,2)</f>
        <v>0</v>
      </c>
      <c r="L238" s="177" t="s">
        <v>157</v>
      </c>
      <c r="M238" s="183"/>
      <c r="N238" s="184" t="s">
        <v>1</v>
      </c>
      <c r="O238" s="144" t="s">
        <v>42</v>
      </c>
      <c r="P238" s="145">
        <f>I238+J238</f>
        <v>0</v>
      </c>
      <c r="Q238" s="145">
        <f>ROUND(I238*H238,2)</f>
        <v>0</v>
      </c>
      <c r="R238" s="145">
        <f>ROUND(J238*H238,2)</f>
        <v>0</v>
      </c>
      <c r="T238" s="146">
        <f>S238*H238</f>
        <v>0</v>
      </c>
      <c r="U238" s="146">
        <v>5.5300000000000002E-3</v>
      </c>
      <c r="V238" s="146">
        <f>U238*H238</f>
        <v>1.39712685</v>
      </c>
      <c r="W238" s="146">
        <v>0</v>
      </c>
      <c r="X238" s="147">
        <f>W238*H238</f>
        <v>0</v>
      </c>
      <c r="AR238" s="148" t="s">
        <v>235</v>
      </c>
      <c r="AT238" s="148" t="s">
        <v>232</v>
      </c>
      <c r="AU238" s="148" t="s">
        <v>89</v>
      </c>
      <c r="AY238" s="16" t="s">
        <v>151</v>
      </c>
      <c r="BE238" s="149">
        <f>IF(O238="základní",K238,0)</f>
        <v>0</v>
      </c>
      <c r="BF238" s="149">
        <f>IF(O238="snížená",K238,0)</f>
        <v>0</v>
      </c>
      <c r="BG238" s="149">
        <f>IF(O238="zákl. přenesená",K238,0)</f>
        <v>0</v>
      </c>
      <c r="BH238" s="149">
        <f>IF(O238="sníž. přenesená",K238,0)</f>
        <v>0</v>
      </c>
      <c r="BI238" s="149">
        <f>IF(O238="nulová",K238,0)</f>
        <v>0</v>
      </c>
      <c r="BJ238" s="16" t="s">
        <v>87</v>
      </c>
      <c r="BK238" s="149">
        <f>ROUND(P238*H238,2)</f>
        <v>0</v>
      </c>
      <c r="BL238" s="16" t="s">
        <v>227</v>
      </c>
      <c r="BM238" s="148" t="s">
        <v>741</v>
      </c>
    </row>
    <row r="239" spans="2:65" s="14" customFormat="1">
      <c r="B239" s="165"/>
      <c r="D239" s="151" t="s">
        <v>160</v>
      </c>
      <c r="E239" s="166" t="s">
        <v>1</v>
      </c>
      <c r="F239" s="167" t="s">
        <v>721</v>
      </c>
      <c r="H239" s="166" t="s">
        <v>1</v>
      </c>
      <c r="I239" s="168"/>
      <c r="J239" s="168"/>
      <c r="M239" s="165"/>
      <c r="N239" s="169"/>
      <c r="X239" s="170"/>
      <c r="AT239" s="166" t="s">
        <v>160</v>
      </c>
      <c r="AU239" s="166" t="s">
        <v>89</v>
      </c>
      <c r="AV239" s="14" t="s">
        <v>87</v>
      </c>
      <c r="AW239" s="14" t="s">
        <v>5</v>
      </c>
      <c r="AX239" s="14" t="s">
        <v>79</v>
      </c>
      <c r="AY239" s="166" t="s">
        <v>151</v>
      </c>
    </row>
    <row r="240" spans="2:65" s="12" customFormat="1">
      <c r="B240" s="150"/>
      <c r="D240" s="151" t="s">
        <v>160</v>
      </c>
      <c r="E240" s="152" t="s">
        <v>1</v>
      </c>
      <c r="F240" s="153" t="s">
        <v>722</v>
      </c>
      <c r="H240" s="154">
        <v>158.709</v>
      </c>
      <c r="I240" s="155"/>
      <c r="J240" s="155"/>
      <c r="M240" s="150"/>
      <c r="N240" s="156"/>
      <c r="X240" s="157"/>
      <c r="AT240" s="152" t="s">
        <v>160</v>
      </c>
      <c r="AU240" s="152" t="s">
        <v>89</v>
      </c>
      <c r="AV240" s="12" t="s">
        <v>89</v>
      </c>
      <c r="AW240" s="12" t="s">
        <v>5</v>
      </c>
      <c r="AX240" s="12" t="s">
        <v>79</v>
      </c>
      <c r="AY240" s="152" t="s">
        <v>151</v>
      </c>
    </row>
    <row r="241" spans="2:51" s="14" customFormat="1">
      <c r="B241" s="165"/>
      <c r="D241" s="151" t="s">
        <v>160</v>
      </c>
      <c r="E241" s="166" t="s">
        <v>1</v>
      </c>
      <c r="F241" s="167" t="s">
        <v>725</v>
      </c>
      <c r="H241" s="166" t="s">
        <v>1</v>
      </c>
      <c r="I241" s="168"/>
      <c r="J241" s="168"/>
      <c r="M241" s="165"/>
      <c r="N241" s="169"/>
      <c r="X241" s="170"/>
      <c r="AT241" s="166" t="s">
        <v>160</v>
      </c>
      <c r="AU241" s="166" t="s">
        <v>89</v>
      </c>
      <c r="AV241" s="14" t="s">
        <v>87</v>
      </c>
      <c r="AW241" s="14" t="s">
        <v>5</v>
      </c>
      <c r="AX241" s="14" t="s">
        <v>79</v>
      </c>
      <c r="AY241" s="166" t="s">
        <v>151</v>
      </c>
    </row>
    <row r="242" spans="2:51" s="12" customFormat="1">
      <c r="B242" s="150"/>
      <c r="D242" s="151" t="s">
        <v>160</v>
      </c>
      <c r="E242" s="152" t="s">
        <v>1</v>
      </c>
      <c r="F242" s="153" t="s">
        <v>704</v>
      </c>
      <c r="H242" s="154">
        <v>2.028</v>
      </c>
      <c r="I242" s="155"/>
      <c r="J242" s="155"/>
      <c r="M242" s="150"/>
      <c r="N242" s="156"/>
      <c r="X242" s="157"/>
      <c r="AT242" s="152" t="s">
        <v>160</v>
      </c>
      <c r="AU242" s="152" t="s">
        <v>89</v>
      </c>
      <c r="AV242" s="12" t="s">
        <v>89</v>
      </c>
      <c r="AW242" s="12" t="s">
        <v>5</v>
      </c>
      <c r="AX242" s="12" t="s">
        <v>79</v>
      </c>
      <c r="AY242" s="152" t="s">
        <v>151</v>
      </c>
    </row>
    <row r="243" spans="2:51" s="14" customFormat="1">
      <c r="B243" s="165"/>
      <c r="D243" s="151" t="s">
        <v>160</v>
      </c>
      <c r="E243" s="166" t="s">
        <v>1</v>
      </c>
      <c r="F243" s="167" t="s">
        <v>726</v>
      </c>
      <c r="H243" s="166" t="s">
        <v>1</v>
      </c>
      <c r="I243" s="168"/>
      <c r="J243" s="168"/>
      <c r="M243" s="165"/>
      <c r="N243" s="169"/>
      <c r="X243" s="170"/>
      <c r="AT243" s="166" t="s">
        <v>160</v>
      </c>
      <c r="AU243" s="166" t="s">
        <v>89</v>
      </c>
      <c r="AV243" s="14" t="s">
        <v>87</v>
      </c>
      <c r="AW243" s="14" t="s">
        <v>5</v>
      </c>
      <c r="AX243" s="14" t="s">
        <v>79</v>
      </c>
      <c r="AY243" s="166" t="s">
        <v>151</v>
      </c>
    </row>
    <row r="244" spans="2:51" s="12" customFormat="1">
      <c r="B244" s="150"/>
      <c r="D244" s="151" t="s">
        <v>160</v>
      </c>
      <c r="E244" s="152" t="s">
        <v>1</v>
      </c>
      <c r="F244" s="153" t="s">
        <v>727</v>
      </c>
      <c r="H244" s="154">
        <v>3.45</v>
      </c>
      <c r="I244" s="155"/>
      <c r="J244" s="155"/>
      <c r="M244" s="150"/>
      <c r="N244" s="156"/>
      <c r="X244" s="157"/>
      <c r="AT244" s="152" t="s">
        <v>160</v>
      </c>
      <c r="AU244" s="152" t="s">
        <v>89</v>
      </c>
      <c r="AV244" s="12" t="s">
        <v>89</v>
      </c>
      <c r="AW244" s="12" t="s">
        <v>5</v>
      </c>
      <c r="AX244" s="12" t="s">
        <v>79</v>
      </c>
      <c r="AY244" s="152" t="s">
        <v>151</v>
      </c>
    </row>
    <row r="245" spans="2:51" s="14" customFormat="1">
      <c r="B245" s="165"/>
      <c r="D245" s="151" t="s">
        <v>160</v>
      </c>
      <c r="E245" s="166" t="s">
        <v>1</v>
      </c>
      <c r="F245" s="167" t="s">
        <v>728</v>
      </c>
      <c r="H245" s="166" t="s">
        <v>1</v>
      </c>
      <c r="I245" s="168"/>
      <c r="J245" s="168"/>
      <c r="M245" s="165"/>
      <c r="N245" s="169"/>
      <c r="X245" s="170"/>
      <c r="AT245" s="166" t="s">
        <v>160</v>
      </c>
      <c r="AU245" s="166" t="s">
        <v>89</v>
      </c>
      <c r="AV245" s="14" t="s">
        <v>87</v>
      </c>
      <c r="AW245" s="14" t="s">
        <v>5</v>
      </c>
      <c r="AX245" s="14" t="s">
        <v>79</v>
      </c>
      <c r="AY245" s="166" t="s">
        <v>151</v>
      </c>
    </row>
    <row r="246" spans="2:51" s="12" customFormat="1">
      <c r="B246" s="150"/>
      <c r="D246" s="151" t="s">
        <v>160</v>
      </c>
      <c r="E246" s="152" t="s">
        <v>1</v>
      </c>
      <c r="F246" s="153" t="s">
        <v>705</v>
      </c>
      <c r="H246" s="154">
        <v>20.722000000000001</v>
      </c>
      <c r="I246" s="155"/>
      <c r="J246" s="155"/>
      <c r="M246" s="150"/>
      <c r="N246" s="156"/>
      <c r="X246" s="157"/>
      <c r="AT246" s="152" t="s">
        <v>160</v>
      </c>
      <c r="AU246" s="152" t="s">
        <v>89</v>
      </c>
      <c r="AV246" s="12" t="s">
        <v>89</v>
      </c>
      <c r="AW246" s="12" t="s">
        <v>5</v>
      </c>
      <c r="AX246" s="12" t="s">
        <v>79</v>
      </c>
      <c r="AY246" s="152" t="s">
        <v>151</v>
      </c>
    </row>
    <row r="247" spans="2:51" s="14" customFormat="1">
      <c r="B247" s="165"/>
      <c r="D247" s="151" t="s">
        <v>160</v>
      </c>
      <c r="E247" s="166" t="s">
        <v>1</v>
      </c>
      <c r="F247" s="167" t="s">
        <v>729</v>
      </c>
      <c r="H247" s="166" t="s">
        <v>1</v>
      </c>
      <c r="I247" s="168"/>
      <c r="J247" s="168"/>
      <c r="M247" s="165"/>
      <c r="N247" s="169"/>
      <c r="X247" s="170"/>
      <c r="AT247" s="166" t="s">
        <v>160</v>
      </c>
      <c r="AU247" s="166" t="s">
        <v>89</v>
      </c>
      <c r="AV247" s="14" t="s">
        <v>87</v>
      </c>
      <c r="AW247" s="14" t="s">
        <v>5</v>
      </c>
      <c r="AX247" s="14" t="s">
        <v>79</v>
      </c>
      <c r="AY247" s="166" t="s">
        <v>151</v>
      </c>
    </row>
    <row r="248" spans="2:51" s="12" customFormat="1">
      <c r="B248" s="150"/>
      <c r="D248" s="151" t="s">
        <v>160</v>
      </c>
      <c r="E248" s="152" t="s">
        <v>1</v>
      </c>
      <c r="F248" s="153" t="s">
        <v>730</v>
      </c>
      <c r="H248" s="154">
        <v>2.831</v>
      </c>
      <c r="I248" s="155"/>
      <c r="J248" s="155"/>
      <c r="M248" s="150"/>
      <c r="N248" s="156"/>
      <c r="X248" s="157"/>
      <c r="AT248" s="152" t="s">
        <v>160</v>
      </c>
      <c r="AU248" s="152" t="s">
        <v>89</v>
      </c>
      <c r="AV248" s="12" t="s">
        <v>89</v>
      </c>
      <c r="AW248" s="12" t="s">
        <v>5</v>
      </c>
      <c r="AX248" s="12" t="s">
        <v>79</v>
      </c>
      <c r="AY248" s="152" t="s">
        <v>151</v>
      </c>
    </row>
    <row r="249" spans="2:51" s="14" customFormat="1">
      <c r="B249" s="165"/>
      <c r="D249" s="151" t="s">
        <v>160</v>
      </c>
      <c r="E249" s="166" t="s">
        <v>1</v>
      </c>
      <c r="F249" s="167" t="s">
        <v>733</v>
      </c>
      <c r="H249" s="166" t="s">
        <v>1</v>
      </c>
      <c r="I249" s="168"/>
      <c r="J249" s="168"/>
      <c r="M249" s="165"/>
      <c r="N249" s="169"/>
      <c r="X249" s="170"/>
      <c r="AT249" s="166" t="s">
        <v>160</v>
      </c>
      <c r="AU249" s="166" t="s">
        <v>89</v>
      </c>
      <c r="AV249" s="14" t="s">
        <v>87</v>
      </c>
      <c r="AW249" s="14" t="s">
        <v>5</v>
      </c>
      <c r="AX249" s="14" t="s">
        <v>79</v>
      </c>
      <c r="AY249" s="166" t="s">
        <v>151</v>
      </c>
    </row>
    <row r="250" spans="2:51" s="12" customFormat="1">
      <c r="B250" s="150"/>
      <c r="D250" s="151" t="s">
        <v>160</v>
      </c>
      <c r="E250" s="152" t="s">
        <v>1</v>
      </c>
      <c r="F250" s="153" t="s">
        <v>707</v>
      </c>
      <c r="H250" s="154">
        <v>12.51</v>
      </c>
      <c r="I250" s="155"/>
      <c r="J250" s="155"/>
      <c r="M250" s="150"/>
      <c r="N250" s="156"/>
      <c r="X250" s="157"/>
      <c r="AT250" s="152" t="s">
        <v>160</v>
      </c>
      <c r="AU250" s="152" t="s">
        <v>89</v>
      </c>
      <c r="AV250" s="12" t="s">
        <v>89</v>
      </c>
      <c r="AW250" s="12" t="s">
        <v>5</v>
      </c>
      <c r="AX250" s="12" t="s">
        <v>79</v>
      </c>
      <c r="AY250" s="152" t="s">
        <v>151</v>
      </c>
    </row>
    <row r="251" spans="2:51" s="14" customFormat="1">
      <c r="B251" s="165"/>
      <c r="D251" s="151" t="s">
        <v>160</v>
      </c>
      <c r="E251" s="166" t="s">
        <v>1</v>
      </c>
      <c r="F251" s="167" t="s">
        <v>734</v>
      </c>
      <c r="H251" s="166" t="s">
        <v>1</v>
      </c>
      <c r="I251" s="168"/>
      <c r="J251" s="168"/>
      <c r="M251" s="165"/>
      <c r="N251" s="169"/>
      <c r="X251" s="170"/>
      <c r="AT251" s="166" t="s">
        <v>160</v>
      </c>
      <c r="AU251" s="166" t="s">
        <v>89</v>
      </c>
      <c r="AV251" s="14" t="s">
        <v>87</v>
      </c>
      <c r="AW251" s="14" t="s">
        <v>5</v>
      </c>
      <c r="AX251" s="14" t="s">
        <v>79</v>
      </c>
      <c r="AY251" s="166" t="s">
        <v>151</v>
      </c>
    </row>
    <row r="252" spans="2:51" s="12" customFormat="1">
      <c r="B252" s="150"/>
      <c r="D252" s="151" t="s">
        <v>160</v>
      </c>
      <c r="E252" s="152" t="s">
        <v>1</v>
      </c>
      <c r="F252" s="153" t="s">
        <v>735</v>
      </c>
      <c r="H252" s="154">
        <v>7.88</v>
      </c>
      <c r="I252" s="155"/>
      <c r="J252" s="155"/>
      <c r="M252" s="150"/>
      <c r="N252" s="156"/>
      <c r="X252" s="157"/>
      <c r="AT252" s="152" t="s">
        <v>160</v>
      </c>
      <c r="AU252" s="152" t="s">
        <v>89</v>
      </c>
      <c r="AV252" s="12" t="s">
        <v>89</v>
      </c>
      <c r="AW252" s="12" t="s">
        <v>5</v>
      </c>
      <c r="AX252" s="12" t="s">
        <v>79</v>
      </c>
      <c r="AY252" s="152" t="s">
        <v>151</v>
      </c>
    </row>
    <row r="253" spans="2:51" s="14" customFormat="1">
      <c r="B253" s="165"/>
      <c r="D253" s="151" t="s">
        <v>160</v>
      </c>
      <c r="E253" s="166" t="s">
        <v>1</v>
      </c>
      <c r="F253" s="167" t="s">
        <v>738</v>
      </c>
      <c r="H253" s="166" t="s">
        <v>1</v>
      </c>
      <c r="I253" s="168"/>
      <c r="J253" s="168"/>
      <c r="M253" s="165"/>
      <c r="N253" s="169"/>
      <c r="X253" s="170"/>
      <c r="AT253" s="166" t="s">
        <v>160</v>
      </c>
      <c r="AU253" s="166" t="s">
        <v>89</v>
      </c>
      <c r="AV253" s="14" t="s">
        <v>87</v>
      </c>
      <c r="AW253" s="14" t="s">
        <v>5</v>
      </c>
      <c r="AX253" s="14" t="s">
        <v>79</v>
      </c>
      <c r="AY253" s="166" t="s">
        <v>151</v>
      </c>
    </row>
    <row r="254" spans="2:51" s="12" customFormat="1">
      <c r="B254" s="150"/>
      <c r="D254" s="151" t="s">
        <v>160</v>
      </c>
      <c r="E254" s="152" t="s">
        <v>1</v>
      </c>
      <c r="F254" s="153" t="s">
        <v>708</v>
      </c>
      <c r="H254" s="154">
        <v>8.64</v>
      </c>
      <c r="I254" s="155"/>
      <c r="J254" s="155"/>
      <c r="M254" s="150"/>
      <c r="N254" s="156"/>
      <c r="X254" s="157"/>
      <c r="AT254" s="152" t="s">
        <v>160</v>
      </c>
      <c r="AU254" s="152" t="s">
        <v>89</v>
      </c>
      <c r="AV254" s="12" t="s">
        <v>89</v>
      </c>
      <c r="AW254" s="12" t="s">
        <v>5</v>
      </c>
      <c r="AX254" s="12" t="s">
        <v>79</v>
      </c>
      <c r="AY254" s="152" t="s">
        <v>151</v>
      </c>
    </row>
    <row r="255" spans="2:51" s="13" customFormat="1">
      <c r="B255" s="158"/>
      <c r="D255" s="151" t="s">
        <v>160</v>
      </c>
      <c r="E255" s="159" t="s">
        <v>1</v>
      </c>
      <c r="F255" s="160" t="s">
        <v>162</v>
      </c>
      <c r="H255" s="161">
        <v>216.76999999999998</v>
      </c>
      <c r="I255" s="162"/>
      <c r="J255" s="162"/>
      <c r="M255" s="158"/>
      <c r="N255" s="163"/>
      <c r="X255" s="164"/>
      <c r="AT255" s="159" t="s">
        <v>160</v>
      </c>
      <c r="AU255" s="159" t="s">
        <v>89</v>
      </c>
      <c r="AV255" s="13" t="s">
        <v>158</v>
      </c>
      <c r="AW255" s="13" t="s">
        <v>5</v>
      </c>
      <c r="AX255" s="13" t="s">
        <v>87</v>
      </c>
      <c r="AY255" s="159" t="s">
        <v>151</v>
      </c>
    </row>
    <row r="256" spans="2:51" s="12" customFormat="1">
      <c r="B256" s="150"/>
      <c r="D256" s="151" t="s">
        <v>160</v>
      </c>
      <c r="F256" s="153" t="s">
        <v>742</v>
      </c>
      <c r="H256" s="154">
        <v>252.64500000000001</v>
      </c>
      <c r="I256" s="155"/>
      <c r="J256" s="155"/>
      <c r="M256" s="150"/>
      <c r="N256" s="156"/>
      <c r="X256" s="157"/>
      <c r="AT256" s="152" t="s">
        <v>160</v>
      </c>
      <c r="AU256" s="152" t="s">
        <v>89</v>
      </c>
      <c r="AV256" s="12" t="s">
        <v>89</v>
      </c>
      <c r="AW256" s="12" t="s">
        <v>4</v>
      </c>
      <c r="AX256" s="12" t="s">
        <v>87</v>
      </c>
      <c r="AY256" s="152" t="s">
        <v>151</v>
      </c>
    </row>
    <row r="257" spans="2:65" s="1" customFormat="1" ht="49.15" customHeight="1">
      <c r="B257" s="31"/>
      <c r="C257" s="175" t="s">
        <v>8</v>
      </c>
      <c r="D257" s="175" t="s">
        <v>232</v>
      </c>
      <c r="E257" s="176" t="s">
        <v>629</v>
      </c>
      <c r="F257" s="177" t="s">
        <v>630</v>
      </c>
      <c r="G257" s="178" t="s">
        <v>97</v>
      </c>
      <c r="H257" s="179">
        <v>296.57499999999999</v>
      </c>
      <c r="I257" s="180"/>
      <c r="J257" s="181"/>
      <c r="K257" s="182">
        <f>ROUND(P257*H257,2)</f>
        <v>0</v>
      </c>
      <c r="L257" s="177" t="s">
        <v>631</v>
      </c>
      <c r="M257" s="183"/>
      <c r="N257" s="184" t="s">
        <v>1</v>
      </c>
      <c r="O257" s="144" t="s">
        <v>42</v>
      </c>
      <c r="P257" s="145">
        <f>I257+J257</f>
        <v>0</v>
      </c>
      <c r="Q257" s="145">
        <f>ROUND(I257*H257,2)</f>
        <v>0</v>
      </c>
      <c r="R257" s="145">
        <f>ROUND(J257*H257,2)</f>
        <v>0</v>
      </c>
      <c r="T257" s="146">
        <f>S257*H257</f>
        <v>0</v>
      </c>
      <c r="U257" s="146">
        <v>5.5399999999999998E-3</v>
      </c>
      <c r="V257" s="146">
        <f>U257*H257</f>
        <v>1.6430254999999998</v>
      </c>
      <c r="W257" s="146">
        <v>0</v>
      </c>
      <c r="X257" s="147">
        <f>W257*H257</f>
        <v>0</v>
      </c>
      <c r="AR257" s="148" t="s">
        <v>235</v>
      </c>
      <c r="AT257" s="148" t="s">
        <v>232</v>
      </c>
      <c r="AU257" s="148" t="s">
        <v>89</v>
      </c>
      <c r="AY257" s="16" t="s">
        <v>151</v>
      </c>
      <c r="BE257" s="149">
        <f>IF(O257="základní",K257,0)</f>
        <v>0</v>
      </c>
      <c r="BF257" s="149">
        <f>IF(O257="snížená",K257,0)</f>
        <v>0</v>
      </c>
      <c r="BG257" s="149">
        <f>IF(O257="zákl. přenesená",K257,0)</f>
        <v>0</v>
      </c>
      <c r="BH257" s="149">
        <f>IF(O257="sníž. přenesená",K257,0)</f>
        <v>0</v>
      </c>
      <c r="BI257" s="149">
        <f>IF(O257="nulová",K257,0)</f>
        <v>0</v>
      </c>
      <c r="BJ257" s="16" t="s">
        <v>87</v>
      </c>
      <c r="BK257" s="149">
        <f>ROUND(P257*H257,2)</f>
        <v>0</v>
      </c>
      <c r="BL257" s="16" t="s">
        <v>227</v>
      </c>
      <c r="BM257" s="148" t="s">
        <v>743</v>
      </c>
    </row>
    <row r="258" spans="2:65" s="14" customFormat="1">
      <c r="B258" s="165"/>
      <c r="D258" s="151" t="s">
        <v>160</v>
      </c>
      <c r="E258" s="166" t="s">
        <v>1</v>
      </c>
      <c r="F258" s="167" t="s">
        <v>723</v>
      </c>
      <c r="H258" s="166" t="s">
        <v>1</v>
      </c>
      <c r="I258" s="168"/>
      <c r="J258" s="168"/>
      <c r="M258" s="165"/>
      <c r="N258" s="169"/>
      <c r="X258" s="170"/>
      <c r="AT258" s="166" t="s">
        <v>160</v>
      </c>
      <c r="AU258" s="166" t="s">
        <v>89</v>
      </c>
      <c r="AV258" s="14" t="s">
        <v>87</v>
      </c>
      <c r="AW258" s="14" t="s">
        <v>5</v>
      </c>
      <c r="AX258" s="14" t="s">
        <v>79</v>
      </c>
      <c r="AY258" s="166" t="s">
        <v>151</v>
      </c>
    </row>
    <row r="259" spans="2:65" s="12" customFormat="1">
      <c r="B259" s="150"/>
      <c r="D259" s="151" t="s">
        <v>160</v>
      </c>
      <c r="E259" s="152" t="s">
        <v>1</v>
      </c>
      <c r="F259" s="153" t="s">
        <v>724</v>
      </c>
      <c r="H259" s="154">
        <v>187.92500000000001</v>
      </c>
      <c r="I259" s="155"/>
      <c r="J259" s="155"/>
      <c r="M259" s="150"/>
      <c r="N259" s="156"/>
      <c r="X259" s="157"/>
      <c r="AT259" s="152" t="s">
        <v>160</v>
      </c>
      <c r="AU259" s="152" t="s">
        <v>89</v>
      </c>
      <c r="AV259" s="12" t="s">
        <v>89</v>
      </c>
      <c r="AW259" s="12" t="s">
        <v>5</v>
      </c>
      <c r="AX259" s="12" t="s">
        <v>79</v>
      </c>
      <c r="AY259" s="152" t="s">
        <v>151</v>
      </c>
    </row>
    <row r="260" spans="2:65" s="14" customFormat="1">
      <c r="B260" s="165"/>
      <c r="D260" s="151" t="s">
        <v>160</v>
      </c>
      <c r="E260" s="166" t="s">
        <v>1</v>
      </c>
      <c r="F260" s="167" t="s">
        <v>731</v>
      </c>
      <c r="H260" s="166" t="s">
        <v>1</v>
      </c>
      <c r="I260" s="168"/>
      <c r="J260" s="168"/>
      <c r="M260" s="165"/>
      <c r="N260" s="169"/>
      <c r="X260" s="170"/>
      <c r="AT260" s="166" t="s">
        <v>160</v>
      </c>
      <c r="AU260" s="166" t="s">
        <v>89</v>
      </c>
      <c r="AV260" s="14" t="s">
        <v>87</v>
      </c>
      <c r="AW260" s="14" t="s">
        <v>5</v>
      </c>
      <c r="AX260" s="14" t="s">
        <v>79</v>
      </c>
      <c r="AY260" s="166" t="s">
        <v>151</v>
      </c>
    </row>
    <row r="261" spans="2:65" s="12" customFormat="1">
      <c r="B261" s="150"/>
      <c r="D261" s="151" t="s">
        <v>160</v>
      </c>
      <c r="E261" s="152" t="s">
        <v>1</v>
      </c>
      <c r="F261" s="153" t="s">
        <v>732</v>
      </c>
      <c r="H261" s="154">
        <v>26.856999999999999</v>
      </c>
      <c r="I261" s="155"/>
      <c r="J261" s="155"/>
      <c r="M261" s="150"/>
      <c r="N261" s="156"/>
      <c r="X261" s="157"/>
      <c r="AT261" s="152" t="s">
        <v>160</v>
      </c>
      <c r="AU261" s="152" t="s">
        <v>89</v>
      </c>
      <c r="AV261" s="12" t="s">
        <v>89</v>
      </c>
      <c r="AW261" s="12" t="s">
        <v>5</v>
      </c>
      <c r="AX261" s="12" t="s">
        <v>79</v>
      </c>
      <c r="AY261" s="152" t="s">
        <v>151</v>
      </c>
    </row>
    <row r="262" spans="2:65" s="14" customFormat="1">
      <c r="B262" s="165"/>
      <c r="D262" s="151" t="s">
        <v>160</v>
      </c>
      <c r="E262" s="166" t="s">
        <v>1</v>
      </c>
      <c r="F262" s="167" t="s">
        <v>739</v>
      </c>
      <c r="H262" s="166" t="s">
        <v>1</v>
      </c>
      <c r="I262" s="168"/>
      <c r="J262" s="168"/>
      <c r="M262" s="165"/>
      <c r="N262" s="169"/>
      <c r="X262" s="170"/>
      <c r="AT262" s="166" t="s">
        <v>160</v>
      </c>
      <c r="AU262" s="166" t="s">
        <v>89</v>
      </c>
      <c r="AV262" s="14" t="s">
        <v>87</v>
      </c>
      <c r="AW262" s="14" t="s">
        <v>5</v>
      </c>
      <c r="AX262" s="14" t="s">
        <v>79</v>
      </c>
      <c r="AY262" s="166" t="s">
        <v>151</v>
      </c>
    </row>
    <row r="263" spans="2:65" s="12" customFormat="1">
      <c r="B263" s="150"/>
      <c r="D263" s="151" t="s">
        <v>160</v>
      </c>
      <c r="E263" s="152" t="s">
        <v>1</v>
      </c>
      <c r="F263" s="153" t="s">
        <v>740</v>
      </c>
      <c r="H263" s="154">
        <v>39.68</v>
      </c>
      <c r="I263" s="155"/>
      <c r="J263" s="155"/>
      <c r="M263" s="150"/>
      <c r="N263" s="156"/>
      <c r="X263" s="157"/>
      <c r="AT263" s="152" t="s">
        <v>160</v>
      </c>
      <c r="AU263" s="152" t="s">
        <v>89</v>
      </c>
      <c r="AV263" s="12" t="s">
        <v>89</v>
      </c>
      <c r="AW263" s="12" t="s">
        <v>5</v>
      </c>
      <c r="AX263" s="12" t="s">
        <v>79</v>
      </c>
      <c r="AY263" s="152" t="s">
        <v>151</v>
      </c>
    </row>
    <row r="264" spans="2:65" s="13" customFormat="1">
      <c r="B264" s="158"/>
      <c r="D264" s="151" t="s">
        <v>160</v>
      </c>
      <c r="E264" s="159" t="s">
        <v>1</v>
      </c>
      <c r="F264" s="160" t="s">
        <v>162</v>
      </c>
      <c r="H264" s="161">
        <v>254.46200000000002</v>
      </c>
      <c r="I264" s="162"/>
      <c r="J264" s="162"/>
      <c r="M264" s="158"/>
      <c r="N264" s="163"/>
      <c r="X264" s="164"/>
      <c r="AT264" s="159" t="s">
        <v>160</v>
      </c>
      <c r="AU264" s="159" t="s">
        <v>89</v>
      </c>
      <c r="AV264" s="13" t="s">
        <v>158</v>
      </c>
      <c r="AW264" s="13" t="s">
        <v>5</v>
      </c>
      <c r="AX264" s="13" t="s">
        <v>87</v>
      </c>
      <c r="AY264" s="159" t="s">
        <v>151</v>
      </c>
    </row>
    <row r="265" spans="2:65" s="12" customFormat="1">
      <c r="B265" s="150"/>
      <c r="D265" s="151" t="s">
        <v>160</v>
      </c>
      <c r="F265" s="153" t="s">
        <v>744</v>
      </c>
      <c r="H265" s="154">
        <v>296.57499999999999</v>
      </c>
      <c r="I265" s="155"/>
      <c r="J265" s="155"/>
      <c r="M265" s="150"/>
      <c r="N265" s="156"/>
      <c r="X265" s="157"/>
      <c r="AT265" s="152" t="s">
        <v>160</v>
      </c>
      <c r="AU265" s="152" t="s">
        <v>89</v>
      </c>
      <c r="AV265" s="12" t="s">
        <v>89</v>
      </c>
      <c r="AW265" s="12" t="s">
        <v>4</v>
      </c>
      <c r="AX265" s="12" t="s">
        <v>87</v>
      </c>
      <c r="AY265" s="152" t="s">
        <v>151</v>
      </c>
    </row>
    <row r="266" spans="2:65" s="1" customFormat="1" ht="24.2" customHeight="1">
      <c r="B266" s="31"/>
      <c r="C266" s="175" t="s">
        <v>274</v>
      </c>
      <c r="D266" s="175" t="s">
        <v>232</v>
      </c>
      <c r="E266" s="176" t="s">
        <v>632</v>
      </c>
      <c r="F266" s="177" t="s">
        <v>633</v>
      </c>
      <c r="G266" s="178" t="s">
        <v>97</v>
      </c>
      <c r="H266" s="179">
        <v>14.58</v>
      </c>
      <c r="I266" s="180"/>
      <c r="J266" s="181"/>
      <c r="K266" s="182">
        <f>ROUND(P266*H266,2)</f>
        <v>0</v>
      </c>
      <c r="L266" s="177" t="s">
        <v>157</v>
      </c>
      <c r="M266" s="183"/>
      <c r="N266" s="184" t="s">
        <v>1</v>
      </c>
      <c r="O266" s="144" t="s">
        <v>42</v>
      </c>
      <c r="P266" s="145">
        <f>I266+J266</f>
        <v>0</v>
      </c>
      <c r="Q266" s="145">
        <f>ROUND(I266*H266,2)</f>
        <v>0</v>
      </c>
      <c r="R266" s="145">
        <f>ROUND(J266*H266,2)</f>
        <v>0</v>
      </c>
      <c r="T266" s="146">
        <f>S266*H266</f>
        <v>0</v>
      </c>
      <c r="U266" s="146">
        <v>1.6999999999999999E-3</v>
      </c>
      <c r="V266" s="146">
        <f>U266*H266</f>
        <v>2.4785999999999999E-2</v>
      </c>
      <c r="W266" s="146">
        <v>0</v>
      </c>
      <c r="X266" s="147">
        <f>W266*H266</f>
        <v>0</v>
      </c>
      <c r="AR266" s="148" t="s">
        <v>235</v>
      </c>
      <c r="AT266" s="148" t="s">
        <v>232</v>
      </c>
      <c r="AU266" s="148" t="s">
        <v>89</v>
      </c>
      <c r="AY266" s="16" t="s">
        <v>151</v>
      </c>
      <c r="BE266" s="149">
        <f>IF(O266="základní",K266,0)</f>
        <v>0</v>
      </c>
      <c r="BF266" s="149">
        <f>IF(O266="snížená",K266,0)</f>
        <v>0</v>
      </c>
      <c r="BG266" s="149">
        <f>IF(O266="zákl. přenesená",K266,0)</f>
        <v>0</v>
      </c>
      <c r="BH266" s="149">
        <f>IF(O266="sníž. přenesená",K266,0)</f>
        <v>0</v>
      </c>
      <c r="BI266" s="149">
        <f>IF(O266="nulová",K266,0)</f>
        <v>0</v>
      </c>
      <c r="BJ266" s="16" t="s">
        <v>87</v>
      </c>
      <c r="BK266" s="149">
        <f>ROUND(P266*H266,2)</f>
        <v>0</v>
      </c>
      <c r="BL266" s="16" t="s">
        <v>227</v>
      </c>
      <c r="BM266" s="148" t="s">
        <v>745</v>
      </c>
    </row>
    <row r="267" spans="2:65" s="14" customFormat="1">
      <c r="B267" s="165"/>
      <c r="D267" s="151" t="s">
        <v>160</v>
      </c>
      <c r="E267" s="166" t="s">
        <v>1</v>
      </c>
      <c r="F267" s="167" t="s">
        <v>733</v>
      </c>
      <c r="H267" s="166" t="s">
        <v>1</v>
      </c>
      <c r="I267" s="168"/>
      <c r="J267" s="168"/>
      <c r="M267" s="165"/>
      <c r="N267" s="169"/>
      <c r="X267" s="170"/>
      <c r="AT267" s="166" t="s">
        <v>160</v>
      </c>
      <c r="AU267" s="166" t="s">
        <v>89</v>
      </c>
      <c r="AV267" s="14" t="s">
        <v>87</v>
      </c>
      <c r="AW267" s="14" t="s">
        <v>5</v>
      </c>
      <c r="AX267" s="14" t="s">
        <v>79</v>
      </c>
      <c r="AY267" s="166" t="s">
        <v>151</v>
      </c>
    </row>
    <row r="268" spans="2:65" s="12" customFormat="1">
      <c r="B268" s="150"/>
      <c r="D268" s="151" t="s">
        <v>160</v>
      </c>
      <c r="E268" s="152" t="s">
        <v>1</v>
      </c>
      <c r="F268" s="153" t="s">
        <v>707</v>
      </c>
      <c r="H268" s="154">
        <v>12.51</v>
      </c>
      <c r="I268" s="155"/>
      <c r="J268" s="155"/>
      <c r="M268" s="150"/>
      <c r="N268" s="156"/>
      <c r="X268" s="157"/>
      <c r="AT268" s="152" t="s">
        <v>160</v>
      </c>
      <c r="AU268" s="152" t="s">
        <v>89</v>
      </c>
      <c r="AV268" s="12" t="s">
        <v>89</v>
      </c>
      <c r="AW268" s="12" t="s">
        <v>5</v>
      </c>
      <c r="AX268" s="12" t="s">
        <v>79</v>
      </c>
      <c r="AY268" s="152" t="s">
        <v>151</v>
      </c>
    </row>
    <row r="269" spans="2:65" s="13" customFormat="1">
      <c r="B269" s="158"/>
      <c r="D269" s="151" t="s">
        <v>160</v>
      </c>
      <c r="E269" s="159" t="s">
        <v>1</v>
      </c>
      <c r="F269" s="160" t="s">
        <v>162</v>
      </c>
      <c r="H269" s="161">
        <v>12.51</v>
      </c>
      <c r="I269" s="162"/>
      <c r="J269" s="162"/>
      <c r="M269" s="158"/>
      <c r="N269" s="163"/>
      <c r="X269" s="164"/>
      <c r="AT269" s="159" t="s">
        <v>160</v>
      </c>
      <c r="AU269" s="159" t="s">
        <v>89</v>
      </c>
      <c r="AV269" s="13" t="s">
        <v>158</v>
      </c>
      <c r="AW269" s="13" t="s">
        <v>5</v>
      </c>
      <c r="AX269" s="13" t="s">
        <v>87</v>
      </c>
      <c r="AY269" s="159" t="s">
        <v>151</v>
      </c>
    </row>
    <row r="270" spans="2:65" s="12" customFormat="1">
      <c r="B270" s="150"/>
      <c r="D270" s="151" t="s">
        <v>160</v>
      </c>
      <c r="F270" s="153" t="s">
        <v>746</v>
      </c>
      <c r="H270" s="154">
        <v>14.58</v>
      </c>
      <c r="I270" s="155"/>
      <c r="J270" s="155"/>
      <c r="M270" s="150"/>
      <c r="N270" s="156"/>
      <c r="X270" s="157"/>
      <c r="AT270" s="152" t="s">
        <v>160</v>
      </c>
      <c r="AU270" s="152" t="s">
        <v>89</v>
      </c>
      <c r="AV270" s="12" t="s">
        <v>89</v>
      </c>
      <c r="AW270" s="12" t="s">
        <v>4</v>
      </c>
      <c r="AX270" s="12" t="s">
        <v>87</v>
      </c>
      <c r="AY270" s="152" t="s">
        <v>151</v>
      </c>
    </row>
    <row r="271" spans="2:65" s="1" customFormat="1" ht="24.2" customHeight="1">
      <c r="B271" s="31"/>
      <c r="C271" s="136" t="s">
        <v>279</v>
      </c>
      <c r="D271" s="136" t="s">
        <v>154</v>
      </c>
      <c r="E271" s="137" t="s">
        <v>262</v>
      </c>
      <c r="F271" s="138" t="s">
        <v>263</v>
      </c>
      <c r="G271" s="139" t="s">
        <v>264</v>
      </c>
      <c r="H271" s="140">
        <v>1555</v>
      </c>
      <c r="I271" s="141"/>
      <c r="J271" s="141"/>
      <c r="K271" s="142">
        <f>ROUND(P271*H271,2)</f>
        <v>0</v>
      </c>
      <c r="L271" s="138" t="s">
        <v>1</v>
      </c>
      <c r="M271" s="31"/>
      <c r="N271" s="143" t="s">
        <v>1</v>
      </c>
      <c r="O271" s="144" t="s">
        <v>42</v>
      </c>
      <c r="P271" s="145">
        <f>I271+J271</f>
        <v>0</v>
      </c>
      <c r="Q271" s="145">
        <f>ROUND(I271*H271,2)</f>
        <v>0</v>
      </c>
      <c r="R271" s="145">
        <f>ROUND(J271*H271,2)</f>
        <v>0</v>
      </c>
      <c r="T271" s="146">
        <f>S271*H271</f>
        <v>0</v>
      </c>
      <c r="U271" s="146">
        <v>0</v>
      </c>
      <c r="V271" s="146">
        <f>U271*H271</f>
        <v>0</v>
      </c>
      <c r="W271" s="146">
        <v>0</v>
      </c>
      <c r="X271" s="147">
        <f>W271*H271</f>
        <v>0</v>
      </c>
      <c r="AR271" s="148" t="s">
        <v>227</v>
      </c>
      <c r="AT271" s="148" t="s">
        <v>154</v>
      </c>
      <c r="AU271" s="148" t="s">
        <v>89</v>
      </c>
      <c r="AY271" s="16" t="s">
        <v>151</v>
      </c>
      <c r="BE271" s="149">
        <f>IF(O271="základní",K271,0)</f>
        <v>0</v>
      </c>
      <c r="BF271" s="149">
        <f>IF(O271="snížená",K271,0)</f>
        <v>0</v>
      </c>
      <c r="BG271" s="149">
        <f>IF(O271="zákl. přenesená",K271,0)</f>
        <v>0</v>
      </c>
      <c r="BH271" s="149">
        <f>IF(O271="sníž. přenesená",K271,0)</f>
        <v>0</v>
      </c>
      <c r="BI271" s="149">
        <f>IF(O271="nulová",K271,0)</f>
        <v>0</v>
      </c>
      <c r="BJ271" s="16" t="s">
        <v>87</v>
      </c>
      <c r="BK271" s="149">
        <f>ROUND(P271*H271,2)</f>
        <v>0</v>
      </c>
      <c r="BL271" s="16" t="s">
        <v>227</v>
      </c>
      <c r="BM271" s="148" t="s">
        <v>747</v>
      </c>
    </row>
    <row r="272" spans="2:65" s="14" customFormat="1">
      <c r="B272" s="165"/>
      <c r="D272" s="151" t="s">
        <v>160</v>
      </c>
      <c r="E272" s="166" t="s">
        <v>1</v>
      </c>
      <c r="F272" s="167" t="s">
        <v>748</v>
      </c>
      <c r="H272" s="166" t="s">
        <v>1</v>
      </c>
      <c r="I272" s="168"/>
      <c r="J272" s="168"/>
      <c r="M272" s="165"/>
      <c r="N272" s="169"/>
      <c r="X272" s="170"/>
      <c r="AT272" s="166" t="s">
        <v>160</v>
      </c>
      <c r="AU272" s="166" t="s">
        <v>89</v>
      </c>
      <c r="AV272" s="14" t="s">
        <v>87</v>
      </c>
      <c r="AW272" s="14" t="s">
        <v>5</v>
      </c>
      <c r="AX272" s="14" t="s">
        <v>79</v>
      </c>
      <c r="AY272" s="166" t="s">
        <v>151</v>
      </c>
    </row>
    <row r="273" spans="2:65" s="14" customFormat="1">
      <c r="B273" s="165"/>
      <c r="D273" s="151" t="s">
        <v>160</v>
      </c>
      <c r="E273" s="166" t="s">
        <v>1</v>
      </c>
      <c r="F273" s="167" t="s">
        <v>749</v>
      </c>
      <c r="H273" s="166" t="s">
        <v>1</v>
      </c>
      <c r="I273" s="168"/>
      <c r="J273" s="168"/>
      <c r="M273" s="165"/>
      <c r="N273" s="169"/>
      <c r="X273" s="170"/>
      <c r="AT273" s="166" t="s">
        <v>160</v>
      </c>
      <c r="AU273" s="166" t="s">
        <v>89</v>
      </c>
      <c r="AV273" s="14" t="s">
        <v>87</v>
      </c>
      <c r="AW273" s="14" t="s">
        <v>5</v>
      </c>
      <c r="AX273" s="14" t="s">
        <v>79</v>
      </c>
      <c r="AY273" s="166" t="s">
        <v>151</v>
      </c>
    </row>
    <row r="274" spans="2:65" s="14" customFormat="1">
      <c r="B274" s="165"/>
      <c r="D274" s="151" t="s">
        <v>160</v>
      </c>
      <c r="E274" s="166" t="s">
        <v>1</v>
      </c>
      <c r="F274" s="167" t="s">
        <v>750</v>
      </c>
      <c r="H274" s="166" t="s">
        <v>1</v>
      </c>
      <c r="I274" s="168"/>
      <c r="J274" s="168"/>
      <c r="M274" s="165"/>
      <c r="N274" s="169"/>
      <c r="X274" s="170"/>
      <c r="AT274" s="166" t="s">
        <v>160</v>
      </c>
      <c r="AU274" s="166" t="s">
        <v>89</v>
      </c>
      <c r="AV274" s="14" t="s">
        <v>87</v>
      </c>
      <c r="AW274" s="14" t="s">
        <v>5</v>
      </c>
      <c r="AX274" s="14" t="s">
        <v>79</v>
      </c>
      <c r="AY274" s="166" t="s">
        <v>151</v>
      </c>
    </row>
    <row r="275" spans="2:65" s="14" customFormat="1">
      <c r="B275" s="165"/>
      <c r="D275" s="151" t="s">
        <v>160</v>
      </c>
      <c r="E275" s="166" t="s">
        <v>1</v>
      </c>
      <c r="F275" s="167" t="s">
        <v>751</v>
      </c>
      <c r="H275" s="166" t="s">
        <v>1</v>
      </c>
      <c r="I275" s="168"/>
      <c r="J275" s="168"/>
      <c r="M275" s="165"/>
      <c r="N275" s="169"/>
      <c r="X275" s="170"/>
      <c r="AT275" s="166" t="s">
        <v>160</v>
      </c>
      <c r="AU275" s="166" t="s">
        <v>89</v>
      </c>
      <c r="AV275" s="14" t="s">
        <v>87</v>
      </c>
      <c r="AW275" s="14" t="s">
        <v>5</v>
      </c>
      <c r="AX275" s="14" t="s">
        <v>79</v>
      </c>
      <c r="AY275" s="166" t="s">
        <v>151</v>
      </c>
    </row>
    <row r="276" spans="2:65" s="14" customFormat="1">
      <c r="B276" s="165"/>
      <c r="D276" s="151" t="s">
        <v>160</v>
      </c>
      <c r="E276" s="166" t="s">
        <v>1</v>
      </c>
      <c r="F276" s="167" t="s">
        <v>752</v>
      </c>
      <c r="H276" s="166" t="s">
        <v>1</v>
      </c>
      <c r="I276" s="168"/>
      <c r="J276" s="168"/>
      <c r="M276" s="165"/>
      <c r="N276" s="169"/>
      <c r="X276" s="170"/>
      <c r="AT276" s="166" t="s">
        <v>160</v>
      </c>
      <c r="AU276" s="166" t="s">
        <v>89</v>
      </c>
      <c r="AV276" s="14" t="s">
        <v>87</v>
      </c>
      <c r="AW276" s="14" t="s">
        <v>5</v>
      </c>
      <c r="AX276" s="14" t="s">
        <v>79</v>
      </c>
      <c r="AY276" s="166" t="s">
        <v>151</v>
      </c>
    </row>
    <row r="277" spans="2:65" s="14" customFormat="1">
      <c r="B277" s="165"/>
      <c r="D277" s="151" t="s">
        <v>160</v>
      </c>
      <c r="E277" s="166" t="s">
        <v>1</v>
      </c>
      <c r="F277" s="167" t="s">
        <v>753</v>
      </c>
      <c r="H277" s="166" t="s">
        <v>1</v>
      </c>
      <c r="I277" s="168"/>
      <c r="J277" s="168"/>
      <c r="M277" s="165"/>
      <c r="N277" s="169"/>
      <c r="X277" s="170"/>
      <c r="AT277" s="166" t="s">
        <v>160</v>
      </c>
      <c r="AU277" s="166" t="s">
        <v>89</v>
      </c>
      <c r="AV277" s="14" t="s">
        <v>87</v>
      </c>
      <c r="AW277" s="14" t="s">
        <v>5</v>
      </c>
      <c r="AX277" s="14" t="s">
        <v>79</v>
      </c>
      <c r="AY277" s="166" t="s">
        <v>151</v>
      </c>
    </row>
    <row r="278" spans="2:65" s="12" customFormat="1">
      <c r="B278" s="150"/>
      <c r="D278" s="151" t="s">
        <v>160</v>
      </c>
      <c r="E278" s="152" t="s">
        <v>1</v>
      </c>
      <c r="F278" s="153" t="s">
        <v>754</v>
      </c>
      <c r="H278" s="154">
        <v>1555</v>
      </c>
      <c r="I278" s="155"/>
      <c r="J278" s="155"/>
      <c r="M278" s="150"/>
      <c r="N278" s="156"/>
      <c r="X278" s="157"/>
      <c r="AT278" s="152" t="s">
        <v>160</v>
      </c>
      <c r="AU278" s="152" t="s">
        <v>89</v>
      </c>
      <c r="AV278" s="12" t="s">
        <v>89</v>
      </c>
      <c r="AW278" s="12" t="s">
        <v>5</v>
      </c>
      <c r="AX278" s="12" t="s">
        <v>79</v>
      </c>
      <c r="AY278" s="152" t="s">
        <v>151</v>
      </c>
    </row>
    <row r="279" spans="2:65" s="13" customFormat="1">
      <c r="B279" s="158"/>
      <c r="D279" s="151" t="s">
        <v>160</v>
      </c>
      <c r="E279" s="159" t="s">
        <v>1</v>
      </c>
      <c r="F279" s="160" t="s">
        <v>162</v>
      </c>
      <c r="H279" s="161">
        <v>1555</v>
      </c>
      <c r="I279" s="162"/>
      <c r="J279" s="162"/>
      <c r="M279" s="158"/>
      <c r="N279" s="163"/>
      <c r="X279" s="164"/>
      <c r="AT279" s="159" t="s">
        <v>160</v>
      </c>
      <c r="AU279" s="159" t="s">
        <v>89</v>
      </c>
      <c r="AV279" s="13" t="s">
        <v>158</v>
      </c>
      <c r="AW279" s="13" t="s">
        <v>5</v>
      </c>
      <c r="AX279" s="13" t="s">
        <v>87</v>
      </c>
      <c r="AY279" s="159" t="s">
        <v>151</v>
      </c>
    </row>
    <row r="280" spans="2:65" s="1" customFormat="1" ht="16.5" customHeight="1">
      <c r="B280" s="31"/>
      <c r="C280" s="175" t="s">
        <v>284</v>
      </c>
      <c r="D280" s="175" t="s">
        <v>232</v>
      </c>
      <c r="E280" s="176" t="s">
        <v>271</v>
      </c>
      <c r="F280" s="177" t="s">
        <v>755</v>
      </c>
      <c r="G280" s="178" t="s">
        <v>264</v>
      </c>
      <c r="H280" s="179">
        <v>1555</v>
      </c>
      <c r="I280" s="180"/>
      <c r="J280" s="181"/>
      <c r="K280" s="182">
        <f>ROUND(P280*H280,2)</f>
        <v>0</v>
      </c>
      <c r="L280" s="177" t="s">
        <v>1</v>
      </c>
      <c r="M280" s="183"/>
      <c r="N280" s="184" t="s">
        <v>1</v>
      </c>
      <c r="O280" s="144" t="s">
        <v>42</v>
      </c>
      <c r="P280" s="145">
        <f>I280+J280</f>
        <v>0</v>
      </c>
      <c r="Q280" s="145">
        <f>ROUND(I280*H280,2)</f>
        <v>0</v>
      </c>
      <c r="R280" s="145">
        <f>ROUND(J280*H280,2)</f>
        <v>0</v>
      </c>
      <c r="T280" s="146">
        <f>S280*H280</f>
        <v>0</v>
      </c>
      <c r="U280" s="146">
        <v>0</v>
      </c>
      <c r="V280" s="146">
        <f>U280*H280</f>
        <v>0</v>
      </c>
      <c r="W280" s="146">
        <v>0</v>
      </c>
      <c r="X280" s="147">
        <f>W280*H280</f>
        <v>0</v>
      </c>
      <c r="AR280" s="148" t="s">
        <v>235</v>
      </c>
      <c r="AT280" s="148" t="s">
        <v>232</v>
      </c>
      <c r="AU280" s="148" t="s">
        <v>89</v>
      </c>
      <c r="AY280" s="16" t="s">
        <v>151</v>
      </c>
      <c r="BE280" s="149">
        <f>IF(O280="základní",K280,0)</f>
        <v>0</v>
      </c>
      <c r="BF280" s="149">
        <f>IF(O280="snížená",K280,0)</f>
        <v>0</v>
      </c>
      <c r="BG280" s="149">
        <f>IF(O280="zákl. přenesená",K280,0)</f>
        <v>0</v>
      </c>
      <c r="BH280" s="149">
        <f>IF(O280="sníž. přenesená",K280,0)</f>
        <v>0</v>
      </c>
      <c r="BI280" s="149">
        <f>IF(O280="nulová",K280,0)</f>
        <v>0</v>
      </c>
      <c r="BJ280" s="16" t="s">
        <v>87</v>
      </c>
      <c r="BK280" s="149">
        <f>ROUND(P280*H280,2)</f>
        <v>0</v>
      </c>
      <c r="BL280" s="16" t="s">
        <v>227</v>
      </c>
      <c r="BM280" s="148" t="s">
        <v>756</v>
      </c>
    </row>
    <row r="281" spans="2:65" s="14" customFormat="1">
      <c r="B281" s="165"/>
      <c r="D281" s="151" t="s">
        <v>160</v>
      </c>
      <c r="E281" s="166" t="s">
        <v>1</v>
      </c>
      <c r="F281" s="167" t="s">
        <v>748</v>
      </c>
      <c r="H281" s="166" t="s">
        <v>1</v>
      </c>
      <c r="I281" s="168"/>
      <c r="J281" s="168"/>
      <c r="M281" s="165"/>
      <c r="N281" s="169"/>
      <c r="X281" s="170"/>
      <c r="AT281" s="166" t="s">
        <v>160</v>
      </c>
      <c r="AU281" s="166" t="s">
        <v>89</v>
      </c>
      <c r="AV281" s="14" t="s">
        <v>87</v>
      </c>
      <c r="AW281" s="14" t="s">
        <v>5</v>
      </c>
      <c r="AX281" s="14" t="s">
        <v>79</v>
      </c>
      <c r="AY281" s="166" t="s">
        <v>151</v>
      </c>
    </row>
    <row r="282" spans="2:65" s="14" customFormat="1">
      <c r="B282" s="165"/>
      <c r="D282" s="151" t="s">
        <v>160</v>
      </c>
      <c r="E282" s="166" t="s">
        <v>1</v>
      </c>
      <c r="F282" s="167" t="s">
        <v>749</v>
      </c>
      <c r="H282" s="166" t="s">
        <v>1</v>
      </c>
      <c r="I282" s="168"/>
      <c r="J282" s="168"/>
      <c r="M282" s="165"/>
      <c r="N282" s="169"/>
      <c r="X282" s="170"/>
      <c r="AT282" s="166" t="s">
        <v>160</v>
      </c>
      <c r="AU282" s="166" t="s">
        <v>89</v>
      </c>
      <c r="AV282" s="14" t="s">
        <v>87</v>
      </c>
      <c r="AW282" s="14" t="s">
        <v>5</v>
      </c>
      <c r="AX282" s="14" t="s">
        <v>79</v>
      </c>
      <c r="AY282" s="166" t="s">
        <v>151</v>
      </c>
    </row>
    <row r="283" spans="2:65" s="14" customFormat="1">
      <c r="B283" s="165"/>
      <c r="D283" s="151" t="s">
        <v>160</v>
      </c>
      <c r="E283" s="166" t="s">
        <v>1</v>
      </c>
      <c r="F283" s="167" t="s">
        <v>750</v>
      </c>
      <c r="H283" s="166" t="s">
        <v>1</v>
      </c>
      <c r="I283" s="168"/>
      <c r="J283" s="168"/>
      <c r="M283" s="165"/>
      <c r="N283" s="169"/>
      <c r="X283" s="170"/>
      <c r="AT283" s="166" t="s">
        <v>160</v>
      </c>
      <c r="AU283" s="166" t="s">
        <v>89</v>
      </c>
      <c r="AV283" s="14" t="s">
        <v>87</v>
      </c>
      <c r="AW283" s="14" t="s">
        <v>5</v>
      </c>
      <c r="AX283" s="14" t="s">
        <v>79</v>
      </c>
      <c r="AY283" s="166" t="s">
        <v>151</v>
      </c>
    </row>
    <row r="284" spans="2:65" s="14" customFormat="1">
      <c r="B284" s="165"/>
      <c r="D284" s="151" t="s">
        <v>160</v>
      </c>
      <c r="E284" s="166" t="s">
        <v>1</v>
      </c>
      <c r="F284" s="167" t="s">
        <v>751</v>
      </c>
      <c r="H284" s="166" t="s">
        <v>1</v>
      </c>
      <c r="I284" s="168"/>
      <c r="J284" s="168"/>
      <c r="M284" s="165"/>
      <c r="N284" s="169"/>
      <c r="X284" s="170"/>
      <c r="AT284" s="166" t="s">
        <v>160</v>
      </c>
      <c r="AU284" s="166" t="s">
        <v>89</v>
      </c>
      <c r="AV284" s="14" t="s">
        <v>87</v>
      </c>
      <c r="AW284" s="14" t="s">
        <v>5</v>
      </c>
      <c r="AX284" s="14" t="s">
        <v>79</v>
      </c>
      <c r="AY284" s="166" t="s">
        <v>151</v>
      </c>
    </row>
    <row r="285" spans="2:65" s="14" customFormat="1">
      <c r="B285" s="165"/>
      <c r="D285" s="151" t="s">
        <v>160</v>
      </c>
      <c r="E285" s="166" t="s">
        <v>1</v>
      </c>
      <c r="F285" s="167" t="s">
        <v>752</v>
      </c>
      <c r="H285" s="166" t="s">
        <v>1</v>
      </c>
      <c r="I285" s="168"/>
      <c r="J285" s="168"/>
      <c r="M285" s="165"/>
      <c r="N285" s="169"/>
      <c r="X285" s="170"/>
      <c r="AT285" s="166" t="s">
        <v>160</v>
      </c>
      <c r="AU285" s="166" t="s">
        <v>89</v>
      </c>
      <c r="AV285" s="14" t="s">
        <v>87</v>
      </c>
      <c r="AW285" s="14" t="s">
        <v>5</v>
      </c>
      <c r="AX285" s="14" t="s">
        <v>79</v>
      </c>
      <c r="AY285" s="166" t="s">
        <v>151</v>
      </c>
    </row>
    <row r="286" spans="2:65" s="14" customFormat="1">
      <c r="B286" s="165"/>
      <c r="D286" s="151" t="s">
        <v>160</v>
      </c>
      <c r="E286" s="166" t="s">
        <v>1</v>
      </c>
      <c r="F286" s="167" t="s">
        <v>753</v>
      </c>
      <c r="H286" s="166" t="s">
        <v>1</v>
      </c>
      <c r="I286" s="168"/>
      <c r="J286" s="168"/>
      <c r="M286" s="165"/>
      <c r="N286" s="169"/>
      <c r="X286" s="170"/>
      <c r="AT286" s="166" t="s">
        <v>160</v>
      </c>
      <c r="AU286" s="166" t="s">
        <v>89</v>
      </c>
      <c r="AV286" s="14" t="s">
        <v>87</v>
      </c>
      <c r="AW286" s="14" t="s">
        <v>5</v>
      </c>
      <c r="AX286" s="14" t="s">
        <v>79</v>
      </c>
      <c r="AY286" s="166" t="s">
        <v>151</v>
      </c>
    </row>
    <row r="287" spans="2:65" s="12" customFormat="1">
      <c r="B287" s="150"/>
      <c r="D287" s="151" t="s">
        <v>160</v>
      </c>
      <c r="E287" s="152" t="s">
        <v>1</v>
      </c>
      <c r="F287" s="153" t="s">
        <v>754</v>
      </c>
      <c r="H287" s="154">
        <v>1555</v>
      </c>
      <c r="I287" s="155"/>
      <c r="J287" s="155"/>
      <c r="M287" s="150"/>
      <c r="N287" s="156"/>
      <c r="X287" s="157"/>
      <c r="AT287" s="152" t="s">
        <v>160</v>
      </c>
      <c r="AU287" s="152" t="s">
        <v>89</v>
      </c>
      <c r="AV287" s="12" t="s">
        <v>89</v>
      </c>
      <c r="AW287" s="12" t="s">
        <v>5</v>
      </c>
      <c r="AX287" s="12" t="s">
        <v>79</v>
      </c>
      <c r="AY287" s="152" t="s">
        <v>151</v>
      </c>
    </row>
    <row r="288" spans="2:65" s="13" customFormat="1">
      <c r="B288" s="158"/>
      <c r="D288" s="151" t="s">
        <v>160</v>
      </c>
      <c r="E288" s="159" t="s">
        <v>1</v>
      </c>
      <c r="F288" s="160" t="s">
        <v>162</v>
      </c>
      <c r="H288" s="161">
        <v>1555</v>
      </c>
      <c r="I288" s="162"/>
      <c r="J288" s="162"/>
      <c r="M288" s="158"/>
      <c r="N288" s="163"/>
      <c r="X288" s="164"/>
      <c r="AT288" s="159" t="s">
        <v>160</v>
      </c>
      <c r="AU288" s="159" t="s">
        <v>89</v>
      </c>
      <c r="AV288" s="13" t="s">
        <v>158</v>
      </c>
      <c r="AW288" s="13" t="s">
        <v>5</v>
      </c>
      <c r="AX288" s="13" t="s">
        <v>87</v>
      </c>
      <c r="AY288" s="159" t="s">
        <v>151</v>
      </c>
    </row>
    <row r="289" spans="2:65" s="1" customFormat="1" ht="24.2" customHeight="1">
      <c r="B289" s="31"/>
      <c r="C289" s="136" t="s">
        <v>289</v>
      </c>
      <c r="D289" s="136" t="s">
        <v>154</v>
      </c>
      <c r="E289" s="137" t="s">
        <v>285</v>
      </c>
      <c r="F289" s="138" t="s">
        <v>286</v>
      </c>
      <c r="G289" s="139" t="s">
        <v>287</v>
      </c>
      <c r="H289" s="140">
        <v>1</v>
      </c>
      <c r="I289" s="141"/>
      <c r="J289" s="141"/>
      <c r="K289" s="142">
        <f>ROUND(P289*H289,2)</f>
        <v>0</v>
      </c>
      <c r="L289" s="138" t="s">
        <v>1</v>
      </c>
      <c r="M289" s="31"/>
      <c r="N289" s="143" t="s">
        <v>1</v>
      </c>
      <c r="O289" s="144" t="s">
        <v>42</v>
      </c>
      <c r="P289" s="145">
        <f>I289+J289</f>
        <v>0</v>
      </c>
      <c r="Q289" s="145">
        <f>ROUND(I289*H289,2)</f>
        <v>0</v>
      </c>
      <c r="R289" s="145">
        <f>ROUND(J289*H289,2)</f>
        <v>0</v>
      </c>
      <c r="T289" s="146">
        <f>S289*H289</f>
        <v>0</v>
      </c>
      <c r="U289" s="146">
        <v>0</v>
      </c>
      <c r="V289" s="146">
        <f>U289*H289</f>
        <v>0</v>
      </c>
      <c r="W289" s="146">
        <v>0</v>
      </c>
      <c r="X289" s="147">
        <f>W289*H289</f>
        <v>0</v>
      </c>
      <c r="AR289" s="148" t="s">
        <v>227</v>
      </c>
      <c r="AT289" s="148" t="s">
        <v>154</v>
      </c>
      <c r="AU289" s="148" t="s">
        <v>89</v>
      </c>
      <c r="AY289" s="16" t="s">
        <v>151</v>
      </c>
      <c r="BE289" s="149">
        <f>IF(O289="základní",K289,0)</f>
        <v>0</v>
      </c>
      <c r="BF289" s="149">
        <f>IF(O289="snížená",K289,0)</f>
        <v>0</v>
      </c>
      <c r="BG289" s="149">
        <f>IF(O289="zákl. přenesená",K289,0)</f>
        <v>0</v>
      </c>
      <c r="BH289" s="149">
        <f>IF(O289="sníž. přenesená",K289,0)</f>
        <v>0</v>
      </c>
      <c r="BI289" s="149">
        <f>IF(O289="nulová",K289,0)</f>
        <v>0</v>
      </c>
      <c r="BJ289" s="16" t="s">
        <v>87</v>
      </c>
      <c r="BK289" s="149">
        <f>ROUND(P289*H289,2)</f>
        <v>0</v>
      </c>
      <c r="BL289" s="16" t="s">
        <v>227</v>
      </c>
      <c r="BM289" s="148" t="s">
        <v>757</v>
      </c>
    </row>
    <row r="290" spans="2:65" s="1" customFormat="1" ht="44.25" customHeight="1">
      <c r="B290" s="31"/>
      <c r="C290" s="136" t="s">
        <v>296</v>
      </c>
      <c r="D290" s="136" t="s">
        <v>154</v>
      </c>
      <c r="E290" s="137" t="s">
        <v>758</v>
      </c>
      <c r="F290" s="138" t="s">
        <v>759</v>
      </c>
      <c r="G290" s="139" t="s">
        <v>97</v>
      </c>
      <c r="H290" s="140">
        <v>345.38400000000001</v>
      </c>
      <c r="I290" s="141"/>
      <c r="J290" s="141"/>
      <c r="K290" s="142">
        <f>ROUND(P290*H290,2)</f>
        <v>0</v>
      </c>
      <c r="L290" s="138" t="s">
        <v>1</v>
      </c>
      <c r="M290" s="31"/>
      <c r="N290" s="143" t="s">
        <v>1</v>
      </c>
      <c r="O290" s="144" t="s">
        <v>42</v>
      </c>
      <c r="P290" s="145">
        <f>I290+J290</f>
        <v>0</v>
      </c>
      <c r="Q290" s="145">
        <f>ROUND(I290*H290,2)</f>
        <v>0</v>
      </c>
      <c r="R290" s="145">
        <f>ROUND(J290*H290,2)</f>
        <v>0</v>
      </c>
      <c r="T290" s="146">
        <f>S290*H290</f>
        <v>0</v>
      </c>
      <c r="U290" s="146">
        <v>0</v>
      </c>
      <c r="V290" s="146">
        <f>U290*H290</f>
        <v>0</v>
      </c>
      <c r="W290" s="146">
        <v>0</v>
      </c>
      <c r="X290" s="147">
        <f>W290*H290</f>
        <v>0</v>
      </c>
      <c r="AR290" s="148" t="s">
        <v>227</v>
      </c>
      <c r="AT290" s="148" t="s">
        <v>154</v>
      </c>
      <c r="AU290" s="148" t="s">
        <v>89</v>
      </c>
      <c r="AY290" s="16" t="s">
        <v>151</v>
      </c>
      <c r="BE290" s="149">
        <f>IF(O290="základní",K290,0)</f>
        <v>0</v>
      </c>
      <c r="BF290" s="149">
        <f>IF(O290="snížená",K290,0)</f>
        <v>0</v>
      </c>
      <c r="BG290" s="149">
        <f>IF(O290="zákl. přenesená",K290,0)</f>
        <v>0</v>
      </c>
      <c r="BH290" s="149">
        <f>IF(O290="sníž. přenesená",K290,0)</f>
        <v>0</v>
      </c>
      <c r="BI290" s="149">
        <f>IF(O290="nulová",K290,0)</f>
        <v>0</v>
      </c>
      <c r="BJ290" s="16" t="s">
        <v>87</v>
      </c>
      <c r="BK290" s="149">
        <f>ROUND(P290*H290,2)</f>
        <v>0</v>
      </c>
      <c r="BL290" s="16" t="s">
        <v>227</v>
      </c>
      <c r="BM290" s="148" t="s">
        <v>760</v>
      </c>
    </row>
    <row r="291" spans="2:65" s="12" customFormat="1">
      <c r="B291" s="150"/>
      <c r="D291" s="151" t="s">
        <v>160</v>
      </c>
      <c r="E291" s="152" t="s">
        <v>1</v>
      </c>
      <c r="F291" s="153" t="s">
        <v>715</v>
      </c>
      <c r="H291" s="154">
        <v>345.38400000000001</v>
      </c>
      <c r="I291" s="155"/>
      <c r="J291" s="155"/>
      <c r="M291" s="150"/>
      <c r="N291" s="156"/>
      <c r="X291" s="157"/>
      <c r="AT291" s="152" t="s">
        <v>160</v>
      </c>
      <c r="AU291" s="152" t="s">
        <v>89</v>
      </c>
      <c r="AV291" s="12" t="s">
        <v>89</v>
      </c>
      <c r="AW291" s="12" t="s">
        <v>5</v>
      </c>
      <c r="AX291" s="12" t="s">
        <v>79</v>
      </c>
      <c r="AY291" s="152" t="s">
        <v>151</v>
      </c>
    </row>
    <row r="292" spans="2:65" s="13" customFormat="1">
      <c r="B292" s="158"/>
      <c r="D292" s="151" t="s">
        <v>160</v>
      </c>
      <c r="E292" s="159" t="s">
        <v>1</v>
      </c>
      <c r="F292" s="160" t="s">
        <v>162</v>
      </c>
      <c r="H292" s="161">
        <v>345.38400000000001</v>
      </c>
      <c r="I292" s="162"/>
      <c r="J292" s="162"/>
      <c r="M292" s="158"/>
      <c r="N292" s="163"/>
      <c r="X292" s="164"/>
      <c r="AT292" s="159" t="s">
        <v>160</v>
      </c>
      <c r="AU292" s="159" t="s">
        <v>89</v>
      </c>
      <c r="AV292" s="13" t="s">
        <v>158</v>
      </c>
      <c r="AW292" s="13" t="s">
        <v>5</v>
      </c>
      <c r="AX292" s="13" t="s">
        <v>87</v>
      </c>
      <c r="AY292" s="159" t="s">
        <v>151</v>
      </c>
    </row>
    <row r="293" spans="2:65" s="1" customFormat="1" ht="24.2" customHeight="1">
      <c r="B293" s="31"/>
      <c r="C293" s="136" t="s">
        <v>302</v>
      </c>
      <c r="D293" s="136" t="s">
        <v>154</v>
      </c>
      <c r="E293" s="137" t="s">
        <v>290</v>
      </c>
      <c r="F293" s="138" t="s">
        <v>291</v>
      </c>
      <c r="G293" s="139" t="s">
        <v>292</v>
      </c>
      <c r="H293" s="140"/>
      <c r="I293" s="141"/>
      <c r="J293" s="141"/>
      <c r="K293" s="142">
        <f>ROUND(P293*H293,2)</f>
        <v>0</v>
      </c>
      <c r="L293" s="138" t="s">
        <v>157</v>
      </c>
      <c r="M293" s="31"/>
      <c r="N293" s="143" t="s">
        <v>1</v>
      </c>
      <c r="O293" s="144" t="s">
        <v>42</v>
      </c>
      <c r="P293" s="145">
        <f>I293+J293</f>
        <v>0</v>
      </c>
      <c r="Q293" s="145">
        <f>ROUND(I293*H293,2)</f>
        <v>0</v>
      </c>
      <c r="R293" s="145">
        <f>ROUND(J293*H293,2)</f>
        <v>0</v>
      </c>
      <c r="T293" s="146">
        <f>S293*H293</f>
        <v>0</v>
      </c>
      <c r="U293" s="146">
        <v>0</v>
      </c>
      <c r="V293" s="146">
        <f>U293*H293</f>
        <v>0</v>
      </c>
      <c r="W293" s="146">
        <v>0</v>
      </c>
      <c r="X293" s="147">
        <f>W293*H293</f>
        <v>0</v>
      </c>
      <c r="AR293" s="148" t="s">
        <v>227</v>
      </c>
      <c r="AT293" s="148" t="s">
        <v>154</v>
      </c>
      <c r="AU293" s="148" t="s">
        <v>89</v>
      </c>
      <c r="AY293" s="16" t="s">
        <v>151</v>
      </c>
      <c r="BE293" s="149">
        <f>IF(O293="základní",K293,0)</f>
        <v>0</v>
      </c>
      <c r="BF293" s="149">
        <f>IF(O293="snížená",K293,0)</f>
        <v>0</v>
      </c>
      <c r="BG293" s="149">
        <f>IF(O293="zákl. přenesená",K293,0)</f>
        <v>0</v>
      </c>
      <c r="BH293" s="149">
        <f>IF(O293="sníž. přenesená",K293,0)</f>
        <v>0</v>
      </c>
      <c r="BI293" s="149">
        <f>IF(O293="nulová",K293,0)</f>
        <v>0</v>
      </c>
      <c r="BJ293" s="16" t="s">
        <v>87</v>
      </c>
      <c r="BK293" s="149">
        <f>ROUND(P293*H293,2)</f>
        <v>0</v>
      </c>
      <c r="BL293" s="16" t="s">
        <v>227</v>
      </c>
      <c r="BM293" s="148" t="s">
        <v>761</v>
      </c>
    </row>
    <row r="294" spans="2:65" s="11" customFormat="1" ht="22.9" customHeight="1">
      <c r="B294" s="124"/>
      <c r="D294" s="125" t="s">
        <v>78</v>
      </c>
      <c r="E294" s="134" t="s">
        <v>294</v>
      </c>
      <c r="F294" s="134" t="s">
        <v>295</v>
      </c>
      <c r="I294" s="127"/>
      <c r="J294" s="127"/>
      <c r="K294" s="135">
        <f>BK294</f>
        <v>0</v>
      </c>
      <c r="M294" s="124"/>
      <c r="N294" s="128"/>
      <c r="Q294" s="129">
        <f>SUM(Q295:Q380)</f>
        <v>0</v>
      </c>
      <c r="R294" s="129">
        <f>SUM(R295:R380)</f>
        <v>0</v>
      </c>
      <c r="T294" s="130">
        <f>SUM(T295:T380)</f>
        <v>0</v>
      </c>
      <c r="V294" s="130">
        <f>SUM(V295:V380)</f>
        <v>4.0661014809999996</v>
      </c>
      <c r="X294" s="131">
        <f>SUM(X295:X380)</f>
        <v>0</v>
      </c>
      <c r="AR294" s="125" t="s">
        <v>89</v>
      </c>
      <c r="AT294" s="132" t="s">
        <v>78</v>
      </c>
      <c r="AU294" s="132" t="s">
        <v>87</v>
      </c>
      <c r="AY294" s="125" t="s">
        <v>151</v>
      </c>
      <c r="BK294" s="133">
        <f>SUM(BK295:BK380)</f>
        <v>0</v>
      </c>
    </row>
    <row r="295" spans="2:65" s="1" customFormat="1" ht="37.9" customHeight="1">
      <c r="B295" s="31"/>
      <c r="C295" s="136" t="s">
        <v>307</v>
      </c>
      <c r="D295" s="136" t="s">
        <v>154</v>
      </c>
      <c r="E295" s="137" t="s">
        <v>634</v>
      </c>
      <c r="F295" s="138" t="s">
        <v>635</v>
      </c>
      <c r="G295" s="139" t="s">
        <v>97</v>
      </c>
      <c r="H295" s="140">
        <v>8.7149999999999999</v>
      </c>
      <c r="I295" s="141"/>
      <c r="J295" s="141"/>
      <c r="K295" s="142">
        <f>ROUND(P295*H295,2)</f>
        <v>0</v>
      </c>
      <c r="L295" s="138" t="s">
        <v>631</v>
      </c>
      <c r="M295" s="31"/>
      <c r="N295" s="143" t="s">
        <v>1</v>
      </c>
      <c r="O295" s="144" t="s">
        <v>42</v>
      </c>
      <c r="P295" s="145">
        <f>I295+J295</f>
        <v>0</v>
      </c>
      <c r="Q295" s="145">
        <f>ROUND(I295*H295,2)</f>
        <v>0</v>
      </c>
      <c r="R295" s="145">
        <f>ROUND(J295*H295,2)</f>
        <v>0</v>
      </c>
      <c r="T295" s="146">
        <f>S295*H295</f>
        <v>0</v>
      </c>
      <c r="U295" s="146">
        <v>6.0600000000000003E-3</v>
      </c>
      <c r="V295" s="146">
        <f>U295*H295</f>
        <v>5.2812900000000003E-2</v>
      </c>
      <c r="W295" s="146">
        <v>0</v>
      </c>
      <c r="X295" s="147">
        <f>W295*H295</f>
        <v>0</v>
      </c>
      <c r="AR295" s="148" t="s">
        <v>227</v>
      </c>
      <c r="AT295" s="148" t="s">
        <v>154</v>
      </c>
      <c r="AU295" s="148" t="s">
        <v>89</v>
      </c>
      <c r="AY295" s="16" t="s">
        <v>151</v>
      </c>
      <c r="BE295" s="149">
        <f>IF(O295="základní",K295,0)</f>
        <v>0</v>
      </c>
      <c r="BF295" s="149">
        <f>IF(O295="snížená",K295,0)</f>
        <v>0</v>
      </c>
      <c r="BG295" s="149">
        <f>IF(O295="zákl. přenesená",K295,0)</f>
        <v>0</v>
      </c>
      <c r="BH295" s="149">
        <f>IF(O295="sníž. přenesená",K295,0)</f>
        <v>0</v>
      </c>
      <c r="BI295" s="149">
        <f>IF(O295="nulová",K295,0)</f>
        <v>0</v>
      </c>
      <c r="BJ295" s="16" t="s">
        <v>87</v>
      </c>
      <c r="BK295" s="149">
        <f>ROUND(P295*H295,2)</f>
        <v>0</v>
      </c>
      <c r="BL295" s="16" t="s">
        <v>227</v>
      </c>
      <c r="BM295" s="148" t="s">
        <v>762</v>
      </c>
    </row>
    <row r="296" spans="2:65" s="14" customFormat="1">
      <c r="B296" s="165"/>
      <c r="D296" s="151" t="s">
        <v>160</v>
      </c>
      <c r="E296" s="166" t="s">
        <v>1</v>
      </c>
      <c r="F296" s="167" t="s">
        <v>620</v>
      </c>
      <c r="H296" s="166" t="s">
        <v>1</v>
      </c>
      <c r="I296" s="168"/>
      <c r="J296" s="168"/>
      <c r="M296" s="165"/>
      <c r="N296" s="169"/>
      <c r="X296" s="170"/>
      <c r="AT296" s="166" t="s">
        <v>160</v>
      </c>
      <c r="AU296" s="166" t="s">
        <v>89</v>
      </c>
      <c r="AV296" s="14" t="s">
        <v>87</v>
      </c>
      <c r="AW296" s="14" t="s">
        <v>5</v>
      </c>
      <c r="AX296" s="14" t="s">
        <v>79</v>
      </c>
      <c r="AY296" s="166" t="s">
        <v>151</v>
      </c>
    </row>
    <row r="297" spans="2:65" s="12" customFormat="1">
      <c r="B297" s="150"/>
      <c r="D297" s="151" t="s">
        <v>160</v>
      </c>
      <c r="E297" s="152" t="s">
        <v>1</v>
      </c>
      <c r="F297" s="153" t="s">
        <v>763</v>
      </c>
      <c r="H297" s="154">
        <v>1.2749999999999999</v>
      </c>
      <c r="I297" s="155"/>
      <c r="J297" s="155"/>
      <c r="M297" s="150"/>
      <c r="N297" s="156"/>
      <c r="X297" s="157"/>
      <c r="AT297" s="152" t="s">
        <v>160</v>
      </c>
      <c r="AU297" s="152" t="s">
        <v>89</v>
      </c>
      <c r="AV297" s="12" t="s">
        <v>89</v>
      </c>
      <c r="AW297" s="12" t="s">
        <v>5</v>
      </c>
      <c r="AX297" s="12" t="s">
        <v>79</v>
      </c>
      <c r="AY297" s="152" t="s">
        <v>151</v>
      </c>
    </row>
    <row r="298" spans="2:65" s="14" customFormat="1">
      <c r="B298" s="165"/>
      <c r="D298" s="151" t="s">
        <v>160</v>
      </c>
      <c r="E298" s="166" t="s">
        <v>1</v>
      </c>
      <c r="F298" s="167" t="s">
        <v>625</v>
      </c>
      <c r="H298" s="166" t="s">
        <v>1</v>
      </c>
      <c r="I298" s="168"/>
      <c r="J298" s="168"/>
      <c r="M298" s="165"/>
      <c r="N298" s="169"/>
      <c r="X298" s="170"/>
      <c r="AT298" s="166" t="s">
        <v>160</v>
      </c>
      <c r="AU298" s="166" t="s">
        <v>89</v>
      </c>
      <c r="AV298" s="14" t="s">
        <v>87</v>
      </c>
      <c r="AW298" s="14" t="s">
        <v>5</v>
      </c>
      <c r="AX298" s="14" t="s">
        <v>79</v>
      </c>
      <c r="AY298" s="166" t="s">
        <v>151</v>
      </c>
    </row>
    <row r="299" spans="2:65" s="12" customFormat="1">
      <c r="B299" s="150"/>
      <c r="D299" s="151" t="s">
        <v>160</v>
      </c>
      <c r="E299" s="152" t="s">
        <v>1</v>
      </c>
      <c r="F299" s="153" t="s">
        <v>764</v>
      </c>
      <c r="H299" s="154">
        <v>7.44</v>
      </c>
      <c r="I299" s="155"/>
      <c r="J299" s="155"/>
      <c r="M299" s="150"/>
      <c r="N299" s="156"/>
      <c r="X299" s="157"/>
      <c r="AT299" s="152" t="s">
        <v>160</v>
      </c>
      <c r="AU299" s="152" t="s">
        <v>89</v>
      </c>
      <c r="AV299" s="12" t="s">
        <v>89</v>
      </c>
      <c r="AW299" s="12" t="s">
        <v>5</v>
      </c>
      <c r="AX299" s="12" t="s">
        <v>79</v>
      </c>
      <c r="AY299" s="152" t="s">
        <v>151</v>
      </c>
    </row>
    <row r="300" spans="2:65" s="13" customFormat="1">
      <c r="B300" s="158"/>
      <c r="D300" s="151" t="s">
        <v>160</v>
      </c>
      <c r="E300" s="159" t="s">
        <v>1</v>
      </c>
      <c r="F300" s="160" t="s">
        <v>162</v>
      </c>
      <c r="H300" s="161">
        <v>8.7149999999999999</v>
      </c>
      <c r="I300" s="162"/>
      <c r="J300" s="162"/>
      <c r="M300" s="158"/>
      <c r="N300" s="163"/>
      <c r="X300" s="164"/>
      <c r="AT300" s="159" t="s">
        <v>160</v>
      </c>
      <c r="AU300" s="159" t="s">
        <v>89</v>
      </c>
      <c r="AV300" s="13" t="s">
        <v>158</v>
      </c>
      <c r="AW300" s="13" t="s">
        <v>5</v>
      </c>
      <c r="AX300" s="13" t="s">
        <v>87</v>
      </c>
      <c r="AY300" s="159" t="s">
        <v>151</v>
      </c>
    </row>
    <row r="301" spans="2:65" s="1" customFormat="1" ht="24.2" customHeight="1">
      <c r="B301" s="31"/>
      <c r="C301" s="175" t="s">
        <v>312</v>
      </c>
      <c r="D301" s="175" t="s">
        <v>232</v>
      </c>
      <c r="E301" s="176" t="s">
        <v>636</v>
      </c>
      <c r="F301" s="177" t="s">
        <v>637</v>
      </c>
      <c r="G301" s="178" t="s">
        <v>97</v>
      </c>
      <c r="H301" s="179">
        <v>9.1509999999999998</v>
      </c>
      <c r="I301" s="180"/>
      <c r="J301" s="181"/>
      <c r="K301" s="182">
        <f>ROUND(P301*H301,2)</f>
        <v>0</v>
      </c>
      <c r="L301" s="177" t="s">
        <v>157</v>
      </c>
      <c r="M301" s="183"/>
      <c r="N301" s="184" t="s">
        <v>1</v>
      </c>
      <c r="O301" s="144" t="s">
        <v>42</v>
      </c>
      <c r="P301" s="145">
        <f>I301+J301</f>
        <v>0</v>
      </c>
      <c r="Q301" s="145">
        <f>ROUND(I301*H301,2)</f>
        <v>0</v>
      </c>
      <c r="R301" s="145">
        <f>ROUND(J301*H301,2)</f>
        <v>0</v>
      </c>
      <c r="T301" s="146">
        <f>S301*H301</f>
        <v>0</v>
      </c>
      <c r="U301" s="146">
        <v>2.5000000000000001E-3</v>
      </c>
      <c r="V301" s="146">
        <f>U301*H301</f>
        <v>2.2877499999999999E-2</v>
      </c>
      <c r="W301" s="146">
        <v>0</v>
      </c>
      <c r="X301" s="147">
        <f>W301*H301</f>
        <v>0</v>
      </c>
      <c r="AR301" s="148" t="s">
        <v>235</v>
      </c>
      <c r="AT301" s="148" t="s">
        <v>232</v>
      </c>
      <c r="AU301" s="148" t="s">
        <v>89</v>
      </c>
      <c r="AY301" s="16" t="s">
        <v>151</v>
      </c>
      <c r="BE301" s="149">
        <f>IF(O301="základní",K301,0)</f>
        <v>0</v>
      </c>
      <c r="BF301" s="149">
        <f>IF(O301="snížená",K301,0)</f>
        <v>0</v>
      </c>
      <c r="BG301" s="149">
        <f>IF(O301="zákl. přenesená",K301,0)</f>
        <v>0</v>
      </c>
      <c r="BH301" s="149">
        <f>IF(O301="sníž. přenesená",K301,0)</f>
        <v>0</v>
      </c>
      <c r="BI301" s="149">
        <f>IF(O301="nulová",K301,0)</f>
        <v>0</v>
      </c>
      <c r="BJ301" s="16" t="s">
        <v>87</v>
      </c>
      <c r="BK301" s="149">
        <f>ROUND(P301*H301,2)</f>
        <v>0</v>
      </c>
      <c r="BL301" s="16" t="s">
        <v>227</v>
      </c>
      <c r="BM301" s="148" t="s">
        <v>765</v>
      </c>
    </row>
    <row r="302" spans="2:65" s="14" customFormat="1">
      <c r="B302" s="165"/>
      <c r="D302" s="151" t="s">
        <v>160</v>
      </c>
      <c r="E302" s="166" t="s">
        <v>1</v>
      </c>
      <c r="F302" s="167" t="s">
        <v>620</v>
      </c>
      <c r="H302" s="166" t="s">
        <v>1</v>
      </c>
      <c r="I302" s="168"/>
      <c r="J302" s="168"/>
      <c r="M302" s="165"/>
      <c r="N302" s="169"/>
      <c r="X302" s="170"/>
      <c r="AT302" s="166" t="s">
        <v>160</v>
      </c>
      <c r="AU302" s="166" t="s">
        <v>89</v>
      </c>
      <c r="AV302" s="14" t="s">
        <v>87</v>
      </c>
      <c r="AW302" s="14" t="s">
        <v>5</v>
      </c>
      <c r="AX302" s="14" t="s">
        <v>79</v>
      </c>
      <c r="AY302" s="166" t="s">
        <v>151</v>
      </c>
    </row>
    <row r="303" spans="2:65" s="12" customFormat="1">
      <c r="B303" s="150"/>
      <c r="D303" s="151" t="s">
        <v>160</v>
      </c>
      <c r="E303" s="152" t="s">
        <v>1</v>
      </c>
      <c r="F303" s="153" t="s">
        <v>763</v>
      </c>
      <c r="H303" s="154">
        <v>1.2749999999999999</v>
      </c>
      <c r="I303" s="155"/>
      <c r="J303" s="155"/>
      <c r="M303" s="150"/>
      <c r="N303" s="156"/>
      <c r="X303" s="157"/>
      <c r="AT303" s="152" t="s">
        <v>160</v>
      </c>
      <c r="AU303" s="152" t="s">
        <v>89</v>
      </c>
      <c r="AV303" s="12" t="s">
        <v>89</v>
      </c>
      <c r="AW303" s="12" t="s">
        <v>5</v>
      </c>
      <c r="AX303" s="12" t="s">
        <v>79</v>
      </c>
      <c r="AY303" s="152" t="s">
        <v>151</v>
      </c>
    </row>
    <row r="304" spans="2:65" s="14" customFormat="1">
      <c r="B304" s="165"/>
      <c r="D304" s="151" t="s">
        <v>160</v>
      </c>
      <c r="E304" s="166" t="s">
        <v>1</v>
      </c>
      <c r="F304" s="167" t="s">
        <v>625</v>
      </c>
      <c r="H304" s="166" t="s">
        <v>1</v>
      </c>
      <c r="I304" s="168"/>
      <c r="J304" s="168"/>
      <c r="M304" s="165"/>
      <c r="N304" s="169"/>
      <c r="X304" s="170"/>
      <c r="AT304" s="166" t="s">
        <v>160</v>
      </c>
      <c r="AU304" s="166" t="s">
        <v>89</v>
      </c>
      <c r="AV304" s="14" t="s">
        <v>87</v>
      </c>
      <c r="AW304" s="14" t="s">
        <v>5</v>
      </c>
      <c r="AX304" s="14" t="s">
        <v>79</v>
      </c>
      <c r="AY304" s="166" t="s">
        <v>151</v>
      </c>
    </row>
    <row r="305" spans="2:65" s="12" customFormat="1">
      <c r="B305" s="150"/>
      <c r="D305" s="151" t="s">
        <v>160</v>
      </c>
      <c r="E305" s="152" t="s">
        <v>1</v>
      </c>
      <c r="F305" s="153" t="s">
        <v>764</v>
      </c>
      <c r="H305" s="154">
        <v>7.44</v>
      </c>
      <c r="I305" s="155"/>
      <c r="J305" s="155"/>
      <c r="M305" s="150"/>
      <c r="N305" s="156"/>
      <c r="X305" s="157"/>
      <c r="AT305" s="152" t="s">
        <v>160</v>
      </c>
      <c r="AU305" s="152" t="s">
        <v>89</v>
      </c>
      <c r="AV305" s="12" t="s">
        <v>89</v>
      </c>
      <c r="AW305" s="12" t="s">
        <v>5</v>
      </c>
      <c r="AX305" s="12" t="s">
        <v>79</v>
      </c>
      <c r="AY305" s="152" t="s">
        <v>151</v>
      </c>
    </row>
    <row r="306" spans="2:65" s="13" customFormat="1">
      <c r="B306" s="158"/>
      <c r="D306" s="151" t="s">
        <v>160</v>
      </c>
      <c r="E306" s="159" t="s">
        <v>1</v>
      </c>
      <c r="F306" s="160" t="s">
        <v>162</v>
      </c>
      <c r="H306" s="161">
        <v>8.7149999999999999</v>
      </c>
      <c r="I306" s="162"/>
      <c r="J306" s="162"/>
      <c r="M306" s="158"/>
      <c r="N306" s="163"/>
      <c r="X306" s="164"/>
      <c r="AT306" s="159" t="s">
        <v>160</v>
      </c>
      <c r="AU306" s="159" t="s">
        <v>89</v>
      </c>
      <c r="AV306" s="13" t="s">
        <v>158</v>
      </c>
      <c r="AW306" s="13" t="s">
        <v>5</v>
      </c>
      <c r="AX306" s="13" t="s">
        <v>87</v>
      </c>
      <c r="AY306" s="159" t="s">
        <v>151</v>
      </c>
    </row>
    <row r="307" spans="2:65" s="12" customFormat="1">
      <c r="B307" s="150"/>
      <c r="D307" s="151" t="s">
        <v>160</v>
      </c>
      <c r="F307" s="153" t="s">
        <v>766</v>
      </c>
      <c r="H307" s="154">
        <v>9.1509999999999998</v>
      </c>
      <c r="I307" s="155"/>
      <c r="J307" s="155"/>
      <c r="M307" s="150"/>
      <c r="N307" s="156"/>
      <c r="X307" s="157"/>
      <c r="AT307" s="152" t="s">
        <v>160</v>
      </c>
      <c r="AU307" s="152" t="s">
        <v>89</v>
      </c>
      <c r="AV307" s="12" t="s">
        <v>89</v>
      </c>
      <c r="AW307" s="12" t="s">
        <v>4</v>
      </c>
      <c r="AX307" s="12" t="s">
        <v>87</v>
      </c>
      <c r="AY307" s="152" t="s">
        <v>151</v>
      </c>
    </row>
    <row r="308" spans="2:65" s="1" customFormat="1" ht="37.9" customHeight="1">
      <c r="B308" s="31"/>
      <c r="C308" s="136" t="s">
        <v>317</v>
      </c>
      <c r="D308" s="136" t="s">
        <v>154</v>
      </c>
      <c r="E308" s="137" t="s">
        <v>638</v>
      </c>
      <c r="F308" s="138" t="s">
        <v>639</v>
      </c>
      <c r="G308" s="139" t="s">
        <v>97</v>
      </c>
      <c r="H308" s="140">
        <v>1225.866</v>
      </c>
      <c r="I308" s="141"/>
      <c r="J308" s="141"/>
      <c r="K308" s="142">
        <f>ROUND(P308*H308,2)</f>
        <v>0</v>
      </c>
      <c r="L308" s="138" t="s">
        <v>157</v>
      </c>
      <c r="M308" s="31"/>
      <c r="N308" s="143" t="s">
        <v>1</v>
      </c>
      <c r="O308" s="144" t="s">
        <v>42</v>
      </c>
      <c r="P308" s="145">
        <f>I308+J308</f>
        <v>0</v>
      </c>
      <c r="Q308" s="145">
        <f>ROUND(I308*H308,2)</f>
        <v>0</v>
      </c>
      <c r="R308" s="145">
        <f>ROUND(J308*H308,2)</f>
        <v>0</v>
      </c>
      <c r="T308" s="146">
        <f>S308*H308</f>
        <v>0</v>
      </c>
      <c r="U308" s="146">
        <v>1.21E-4</v>
      </c>
      <c r="V308" s="146">
        <f>U308*H308</f>
        <v>0.14832978599999999</v>
      </c>
      <c r="W308" s="146">
        <v>0</v>
      </c>
      <c r="X308" s="147">
        <f>W308*H308</f>
        <v>0</v>
      </c>
      <c r="AR308" s="148" t="s">
        <v>227</v>
      </c>
      <c r="AT308" s="148" t="s">
        <v>154</v>
      </c>
      <c r="AU308" s="148" t="s">
        <v>89</v>
      </c>
      <c r="AY308" s="16" t="s">
        <v>151</v>
      </c>
      <c r="BE308" s="149">
        <f>IF(O308="základní",K308,0)</f>
        <v>0</v>
      </c>
      <c r="BF308" s="149">
        <f>IF(O308="snížená",K308,0)</f>
        <v>0</v>
      </c>
      <c r="BG308" s="149">
        <f>IF(O308="zákl. přenesená",K308,0)</f>
        <v>0</v>
      </c>
      <c r="BH308" s="149">
        <f>IF(O308="sníž. přenesená",K308,0)</f>
        <v>0</v>
      </c>
      <c r="BI308" s="149">
        <f>IF(O308="nulová",K308,0)</f>
        <v>0</v>
      </c>
      <c r="BJ308" s="16" t="s">
        <v>87</v>
      </c>
      <c r="BK308" s="149">
        <f>ROUND(P308*H308,2)</f>
        <v>0</v>
      </c>
      <c r="BL308" s="16" t="s">
        <v>227</v>
      </c>
      <c r="BM308" s="148" t="s">
        <v>767</v>
      </c>
    </row>
    <row r="309" spans="2:65" s="14" customFormat="1">
      <c r="B309" s="165"/>
      <c r="D309" s="151" t="s">
        <v>160</v>
      </c>
      <c r="E309" s="166" t="s">
        <v>1</v>
      </c>
      <c r="F309" s="167" t="s">
        <v>768</v>
      </c>
      <c r="H309" s="166" t="s">
        <v>1</v>
      </c>
      <c r="I309" s="168"/>
      <c r="J309" s="168"/>
      <c r="M309" s="165"/>
      <c r="N309" s="169"/>
      <c r="X309" s="170"/>
      <c r="AT309" s="166" t="s">
        <v>160</v>
      </c>
      <c r="AU309" s="166" t="s">
        <v>89</v>
      </c>
      <c r="AV309" s="14" t="s">
        <v>87</v>
      </c>
      <c r="AW309" s="14" t="s">
        <v>5</v>
      </c>
      <c r="AX309" s="14" t="s">
        <v>79</v>
      </c>
      <c r="AY309" s="166" t="s">
        <v>151</v>
      </c>
    </row>
    <row r="310" spans="2:65" s="12" customFormat="1">
      <c r="B310" s="150"/>
      <c r="D310" s="151" t="s">
        <v>160</v>
      </c>
      <c r="E310" s="152" t="s">
        <v>1</v>
      </c>
      <c r="F310" s="153" t="s">
        <v>722</v>
      </c>
      <c r="H310" s="154">
        <v>158.709</v>
      </c>
      <c r="I310" s="155"/>
      <c r="J310" s="155"/>
      <c r="M310" s="150"/>
      <c r="N310" s="156"/>
      <c r="X310" s="157"/>
      <c r="AT310" s="152" t="s">
        <v>160</v>
      </c>
      <c r="AU310" s="152" t="s">
        <v>89</v>
      </c>
      <c r="AV310" s="12" t="s">
        <v>89</v>
      </c>
      <c r="AW310" s="12" t="s">
        <v>5</v>
      </c>
      <c r="AX310" s="12" t="s">
        <v>79</v>
      </c>
      <c r="AY310" s="152" t="s">
        <v>151</v>
      </c>
    </row>
    <row r="311" spans="2:65" s="12" customFormat="1">
      <c r="B311" s="150"/>
      <c r="D311" s="151" t="s">
        <v>160</v>
      </c>
      <c r="E311" s="152" t="s">
        <v>1</v>
      </c>
      <c r="F311" s="153" t="s">
        <v>769</v>
      </c>
      <c r="H311" s="154">
        <v>-8.8650000000000002</v>
      </c>
      <c r="I311" s="155"/>
      <c r="J311" s="155"/>
      <c r="M311" s="150"/>
      <c r="N311" s="156"/>
      <c r="X311" s="157"/>
      <c r="AT311" s="152" t="s">
        <v>160</v>
      </c>
      <c r="AU311" s="152" t="s">
        <v>89</v>
      </c>
      <c r="AV311" s="12" t="s">
        <v>89</v>
      </c>
      <c r="AW311" s="12" t="s">
        <v>5</v>
      </c>
      <c r="AX311" s="12" t="s">
        <v>79</v>
      </c>
      <c r="AY311" s="152" t="s">
        <v>151</v>
      </c>
    </row>
    <row r="312" spans="2:65" s="12" customFormat="1">
      <c r="B312" s="150"/>
      <c r="D312" s="151" t="s">
        <v>160</v>
      </c>
      <c r="E312" s="152" t="s">
        <v>1</v>
      </c>
      <c r="F312" s="153" t="s">
        <v>770</v>
      </c>
      <c r="H312" s="154">
        <v>-2</v>
      </c>
      <c r="I312" s="155"/>
      <c r="J312" s="155"/>
      <c r="M312" s="150"/>
      <c r="N312" s="156"/>
      <c r="X312" s="157"/>
      <c r="AT312" s="152" t="s">
        <v>160</v>
      </c>
      <c r="AU312" s="152" t="s">
        <v>89</v>
      </c>
      <c r="AV312" s="12" t="s">
        <v>89</v>
      </c>
      <c r="AW312" s="12" t="s">
        <v>5</v>
      </c>
      <c r="AX312" s="12" t="s">
        <v>79</v>
      </c>
      <c r="AY312" s="152" t="s">
        <v>151</v>
      </c>
    </row>
    <row r="313" spans="2:65" s="14" customFormat="1" ht="22.5">
      <c r="B313" s="165"/>
      <c r="D313" s="151" t="s">
        <v>160</v>
      </c>
      <c r="E313" s="166" t="s">
        <v>1</v>
      </c>
      <c r="F313" s="167" t="s">
        <v>771</v>
      </c>
      <c r="H313" s="166" t="s">
        <v>1</v>
      </c>
      <c r="I313" s="168"/>
      <c r="J313" s="168"/>
      <c r="M313" s="165"/>
      <c r="N313" s="169"/>
      <c r="X313" s="170"/>
      <c r="AT313" s="166" t="s">
        <v>160</v>
      </c>
      <c r="AU313" s="166" t="s">
        <v>89</v>
      </c>
      <c r="AV313" s="14" t="s">
        <v>87</v>
      </c>
      <c r="AW313" s="14" t="s">
        <v>5</v>
      </c>
      <c r="AX313" s="14" t="s">
        <v>79</v>
      </c>
      <c r="AY313" s="166" t="s">
        <v>151</v>
      </c>
    </row>
    <row r="314" spans="2:65" s="12" customFormat="1">
      <c r="B314" s="150"/>
      <c r="D314" s="151" t="s">
        <v>160</v>
      </c>
      <c r="E314" s="152" t="s">
        <v>1</v>
      </c>
      <c r="F314" s="153" t="s">
        <v>772</v>
      </c>
      <c r="H314" s="154">
        <v>690.76700000000005</v>
      </c>
      <c r="I314" s="155"/>
      <c r="J314" s="155"/>
      <c r="M314" s="150"/>
      <c r="N314" s="156"/>
      <c r="X314" s="157"/>
      <c r="AT314" s="152" t="s">
        <v>160</v>
      </c>
      <c r="AU314" s="152" t="s">
        <v>89</v>
      </c>
      <c r="AV314" s="12" t="s">
        <v>89</v>
      </c>
      <c r="AW314" s="12" t="s">
        <v>5</v>
      </c>
      <c r="AX314" s="12" t="s">
        <v>79</v>
      </c>
      <c r="AY314" s="152" t="s">
        <v>151</v>
      </c>
    </row>
    <row r="315" spans="2:65" s="14" customFormat="1">
      <c r="B315" s="165"/>
      <c r="D315" s="151" t="s">
        <v>160</v>
      </c>
      <c r="E315" s="166" t="s">
        <v>1</v>
      </c>
      <c r="F315" s="167" t="s">
        <v>773</v>
      </c>
      <c r="H315" s="166" t="s">
        <v>1</v>
      </c>
      <c r="I315" s="168"/>
      <c r="J315" s="168"/>
      <c r="M315" s="165"/>
      <c r="N315" s="169"/>
      <c r="X315" s="170"/>
      <c r="AT315" s="166" t="s">
        <v>160</v>
      </c>
      <c r="AU315" s="166" t="s">
        <v>89</v>
      </c>
      <c r="AV315" s="14" t="s">
        <v>87</v>
      </c>
      <c r="AW315" s="14" t="s">
        <v>5</v>
      </c>
      <c r="AX315" s="14" t="s">
        <v>79</v>
      </c>
      <c r="AY315" s="166" t="s">
        <v>151</v>
      </c>
    </row>
    <row r="316" spans="2:65" s="12" customFormat="1">
      <c r="B316" s="150"/>
      <c r="D316" s="151" t="s">
        <v>160</v>
      </c>
      <c r="E316" s="152" t="s">
        <v>1</v>
      </c>
      <c r="F316" s="153" t="s">
        <v>724</v>
      </c>
      <c r="H316" s="154">
        <v>187.92500000000001</v>
      </c>
      <c r="I316" s="155"/>
      <c r="J316" s="155"/>
      <c r="M316" s="150"/>
      <c r="N316" s="156"/>
      <c r="X316" s="157"/>
      <c r="AT316" s="152" t="s">
        <v>160</v>
      </c>
      <c r="AU316" s="152" t="s">
        <v>89</v>
      </c>
      <c r="AV316" s="12" t="s">
        <v>89</v>
      </c>
      <c r="AW316" s="12" t="s">
        <v>5</v>
      </c>
      <c r="AX316" s="12" t="s">
        <v>79</v>
      </c>
      <c r="AY316" s="152" t="s">
        <v>151</v>
      </c>
    </row>
    <row r="317" spans="2:65" s="14" customFormat="1">
      <c r="B317" s="165"/>
      <c r="D317" s="151" t="s">
        <v>160</v>
      </c>
      <c r="E317" s="166" t="s">
        <v>1</v>
      </c>
      <c r="F317" s="167" t="s">
        <v>774</v>
      </c>
      <c r="H317" s="166" t="s">
        <v>1</v>
      </c>
      <c r="I317" s="168"/>
      <c r="J317" s="168"/>
      <c r="M317" s="165"/>
      <c r="N317" s="169"/>
      <c r="X317" s="170"/>
      <c r="AT317" s="166" t="s">
        <v>160</v>
      </c>
      <c r="AU317" s="166" t="s">
        <v>89</v>
      </c>
      <c r="AV317" s="14" t="s">
        <v>87</v>
      </c>
      <c r="AW317" s="14" t="s">
        <v>5</v>
      </c>
      <c r="AX317" s="14" t="s">
        <v>79</v>
      </c>
      <c r="AY317" s="166" t="s">
        <v>151</v>
      </c>
    </row>
    <row r="318" spans="2:65" s="12" customFormat="1">
      <c r="B318" s="150"/>
      <c r="D318" s="151" t="s">
        <v>160</v>
      </c>
      <c r="E318" s="152" t="s">
        <v>1</v>
      </c>
      <c r="F318" s="153" t="s">
        <v>724</v>
      </c>
      <c r="H318" s="154">
        <v>187.92500000000001</v>
      </c>
      <c r="I318" s="155"/>
      <c r="J318" s="155"/>
      <c r="M318" s="150"/>
      <c r="N318" s="156"/>
      <c r="X318" s="157"/>
      <c r="AT318" s="152" t="s">
        <v>160</v>
      </c>
      <c r="AU318" s="152" t="s">
        <v>89</v>
      </c>
      <c r="AV318" s="12" t="s">
        <v>89</v>
      </c>
      <c r="AW318" s="12" t="s">
        <v>5</v>
      </c>
      <c r="AX318" s="12" t="s">
        <v>79</v>
      </c>
      <c r="AY318" s="152" t="s">
        <v>151</v>
      </c>
    </row>
    <row r="319" spans="2:65" s="14" customFormat="1">
      <c r="B319" s="165"/>
      <c r="D319" s="151" t="s">
        <v>160</v>
      </c>
      <c r="E319" s="166" t="s">
        <v>1</v>
      </c>
      <c r="F319" s="167" t="s">
        <v>775</v>
      </c>
      <c r="H319" s="166" t="s">
        <v>1</v>
      </c>
      <c r="I319" s="168"/>
      <c r="J319" s="168"/>
      <c r="M319" s="165"/>
      <c r="N319" s="169"/>
      <c r="X319" s="170"/>
      <c r="AT319" s="166" t="s">
        <v>160</v>
      </c>
      <c r="AU319" s="166" t="s">
        <v>89</v>
      </c>
      <c r="AV319" s="14" t="s">
        <v>87</v>
      </c>
      <c r="AW319" s="14" t="s">
        <v>5</v>
      </c>
      <c r="AX319" s="14" t="s">
        <v>79</v>
      </c>
      <c r="AY319" s="166" t="s">
        <v>151</v>
      </c>
    </row>
    <row r="320" spans="2:65" s="12" customFormat="1">
      <c r="B320" s="150"/>
      <c r="D320" s="151" t="s">
        <v>160</v>
      </c>
      <c r="E320" s="152" t="s">
        <v>1</v>
      </c>
      <c r="F320" s="153" t="s">
        <v>776</v>
      </c>
      <c r="H320" s="154">
        <v>0.54</v>
      </c>
      <c r="I320" s="155"/>
      <c r="J320" s="155"/>
      <c r="M320" s="150"/>
      <c r="N320" s="156"/>
      <c r="X320" s="157"/>
      <c r="AT320" s="152" t="s">
        <v>160</v>
      </c>
      <c r="AU320" s="152" t="s">
        <v>89</v>
      </c>
      <c r="AV320" s="12" t="s">
        <v>89</v>
      </c>
      <c r="AW320" s="12" t="s">
        <v>5</v>
      </c>
      <c r="AX320" s="12" t="s">
        <v>79</v>
      </c>
      <c r="AY320" s="152" t="s">
        <v>151</v>
      </c>
    </row>
    <row r="321" spans="2:65" s="14" customFormat="1">
      <c r="B321" s="165"/>
      <c r="D321" s="151" t="s">
        <v>160</v>
      </c>
      <c r="E321" s="166" t="s">
        <v>1</v>
      </c>
      <c r="F321" s="167" t="s">
        <v>777</v>
      </c>
      <c r="H321" s="166" t="s">
        <v>1</v>
      </c>
      <c r="I321" s="168"/>
      <c r="J321" s="168"/>
      <c r="M321" s="165"/>
      <c r="N321" s="169"/>
      <c r="X321" s="170"/>
      <c r="AT321" s="166" t="s">
        <v>160</v>
      </c>
      <c r="AU321" s="166" t="s">
        <v>89</v>
      </c>
      <c r="AV321" s="14" t="s">
        <v>87</v>
      </c>
      <c r="AW321" s="14" t="s">
        <v>5</v>
      </c>
      <c r="AX321" s="14" t="s">
        <v>79</v>
      </c>
      <c r="AY321" s="166" t="s">
        <v>151</v>
      </c>
    </row>
    <row r="322" spans="2:65" s="12" customFormat="1">
      <c r="B322" s="150"/>
      <c r="D322" s="151" t="s">
        <v>160</v>
      </c>
      <c r="E322" s="152" t="s">
        <v>1</v>
      </c>
      <c r="F322" s="153" t="s">
        <v>778</v>
      </c>
      <c r="H322" s="154">
        <v>8.8650000000000002</v>
      </c>
      <c r="I322" s="155"/>
      <c r="J322" s="155"/>
      <c r="M322" s="150"/>
      <c r="N322" s="156"/>
      <c r="X322" s="157"/>
      <c r="AT322" s="152" t="s">
        <v>160</v>
      </c>
      <c r="AU322" s="152" t="s">
        <v>89</v>
      </c>
      <c r="AV322" s="12" t="s">
        <v>89</v>
      </c>
      <c r="AW322" s="12" t="s">
        <v>5</v>
      </c>
      <c r="AX322" s="12" t="s">
        <v>79</v>
      </c>
      <c r="AY322" s="152" t="s">
        <v>151</v>
      </c>
    </row>
    <row r="323" spans="2:65" s="14" customFormat="1">
      <c r="B323" s="165"/>
      <c r="D323" s="151" t="s">
        <v>160</v>
      </c>
      <c r="E323" s="166" t="s">
        <v>1</v>
      </c>
      <c r="F323" s="167" t="s">
        <v>779</v>
      </c>
      <c r="H323" s="166" t="s">
        <v>1</v>
      </c>
      <c r="I323" s="168"/>
      <c r="J323" s="168"/>
      <c r="M323" s="165"/>
      <c r="N323" s="169"/>
      <c r="X323" s="170"/>
      <c r="AT323" s="166" t="s">
        <v>160</v>
      </c>
      <c r="AU323" s="166" t="s">
        <v>89</v>
      </c>
      <c r="AV323" s="14" t="s">
        <v>87</v>
      </c>
      <c r="AW323" s="14" t="s">
        <v>5</v>
      </c>
      <c r="AX323" s="14" t="s">
        <v>79</v>
      </c>
      <c r="AY323" s="166" t="s">
        <v>151</v>
      </c>
    </row>
    <row r="324" spans="2:65" s="12" customFormat="1">
      <c r="B324" s="150"/>
      <c r="D324" s="151" t="s">
        <v>160</v>
      </c>
      <c r="E324" s="152" t="s">
        <v>1</v>
      </c>
      <c r="F324" s="153" t="s">
        <v>780</v>
      </c>
      <c r="H324" s="154">
        <v>2</v>
      </c>
      <c r="I324" s="155"/>
      <c r="J324" s="155"/>
      <c r="M324" s="150"/>
      <c r="N324" s="156"/>
      <c r="X324" s="157"/>
      <c r="AT324" s="152" t="s">
        <v>160</v>
      </c>
      <c r="AU324" s="152" t="s">
        <v>89</v>
      </c>
      <c r="AV324" s="12" t="s">
        <v>89</v>
      </c>
      <c r="AW324" s="12" t="s">
        <v>5</v>
      </c>
      <c r="AX324" s="12" t="s">
        <v>79</v>
      </c>
      <c r="AY324" s="152" t="s">
        <v>151</v>
      </c>
    </row>
    <row r="325" spans="2:65" s="13" customFormat="1">
      <c r="B325" s="158"/>
      <c r="D325" s="151" t="s">
        <v>160</v>
      </c>
      <c r="E325" s="159" t="s">
        <v>1</v>
      </c>
      <c r="F325" s="160" t="s">
        <v>162</v>
      </c>
      <c r="H325" s="161">
        <v>1225.866</v>
      </c>
      <c r="I325" s="162"/>
      <c r="J325" s="162"/>
      <c r="M325" s="158"/>
      <c r="N325" s="163"/>
      <c r="X325" s="164"/>
      <c r="AT325" s="159" t="s">
        <v>160</v>
      </c>
      <c r="AU325" s="159" t="s">
        <v>89</v>
      </c>
      <c r="AV325" s="13" t="s">
        <v>158</v>
      </c>
      <c r="AW325" s="13" t="s">
        <v>5</v>
      </c>
      <c r="AX325" s="13" t="s">
        <v>87</v>
      </c>
      <c r="AY325" s="159" t="s">
        <v>151</v>
      </c>
    </row>
    <row r="326" spans="2:65" s="1" customFormat="1" ht="24.2" customHeight="1">
      <c r="B326" s="31"/>
      <c r="C326" s="175" t="s">
        <v>322</v>
      </c>
      <c r="D326" s="175" t="s">
        <v>232</v>
      </c>
      <c r="E326" s="176" t="s">
        <v>640</v>
      </c>
      <c r="F326" s="177" t="s">
        <v>641</v>
      </c>
      <c r="G326" s="178" t="s">
        <v>97</v>
      </c>
      <c r="H326" s="179">
        <v>155.23599999999999</v>
      </c>
      <c r="I326" s="180"/>
      <c r="J326" s="181"/>
      <c r="K326" s="182">
        <f>ROUND(P326*H326,2)</f>
        <v>0</v>
      </c>
      <c r="L326" s="177" t="s">
        <v>157</v>
      </c>
      <c r="M326" s="183"/>
      <c r="N326" s="184" t="s">
        <v>1</v>
      </c>
      <c r="O326" s="144" t="s">
        <v>42</v>
      </c>
      <c r="P326" s="145">
        <f>I326+J326</f>
        <v>0</v>
      </c>
      <c r="Q326" s="145">
        <f>ROUND(I326*H326,2)</f>
        <v>0</v>
      </c>
      <c r="R326" s="145">
        <f>ROUND(J326*H326,2)</f>
        <v>0</v>
      </c>
      <c r="T326" s="146">
        <f>S326*H326</f>
        <v>0</v>
      </c>
      <c r="U326" s="146">
        <v>3.0000000000000001E-3</v>
      </c>
      <c r="V326" s="146">
        <f>U326*H326</f>
        <v>0.46570799999999996</v>
      </c>
      <c r="W326" s="146">
        <v>0</v>
      </c>
      <c r="X326" s="147">
        <f>W326*H326</f>
        <v>0</v>
      </c>
      <c r="AR326" s="148" t="s">
        <v>235</v>
      </c>
      <c r="AT326" s="148" t="s">
        <v>232</v>
      </c>
      <c r="AU326" s="148" t="s">
        <v>89</v>
      </c>
      <c r="AY326" s="16" t="s">
        <v>151</v>
      </c>
      <c r="BE326" s="149">
        <f>IF(O326="základní",K326,0)</f>
        <v>0</v>
      </c>
      <c r="BF326" s="149">
        <f>IF(O326="snížená",K326,0)</f>
        <v>0</v>
      </c>
      <c r="BG326" s="149">
        <f>IF(O326="zákl. přenesená",K326,0)</f>
        <v>0</v>
      </c>
      <c r="BH326" s="149">
        <f>IF(O326="sníž. přenesená",K326,0)</f>
        <v>0</v>
      </c>
      <c r="BI326" s="149">
        <f>IF(O326="nulová",K326,0)</f>
        <v>0</v>
      </c>
      <c r="BJ326" s="16" t="s">
        <v>87</v>
      </c>
      <c r="BK326" s="149">
        <f>ROUND(P326*H326,2)</f>
        <v>0</v>
      </c>
      <c r="BL326" s="16" t="s">
        <v>227</v>
      </c>
      <c r="BM326" s="148" t="s">
        <v>781</v>
      </c>
    </row>
    <row r="327" spans="2:65" s="14" customFormat="1">
      <c r="B327" s="165"/>
      <c r="D327" s="151" t="s">
        <v>160</v>
      </c>
      <c r="E327" s="166" t="s">
        <v>1</v>
      </c>
      <c r="F327" s="167" t="s">
        <v>768</v>
      </c>
      <c r="H327" s="166" t="s">
        <v>1</v>
      </c>
      <c r="I327" s="168"/>
      <c r="J327" s="168"/>
      <c r="M327" s="165"/>
      <c r="N327" s="169"/>
      <c r="X327" s="170"/>
      <c r="AT327" s="166" t="s">
        <v>160</v>
      </c>
      <c r="AU327" s="166" t="s">
        <v>89</v>
      </c>
      <c r="AV327" s="14" t="s">
        <v>87</v>
      </c>
      <c r="AW327" s="14" t="s">
        <v>5</v>
      </c>
      <c r="AX327" s="14" t="s">
        <v>79</v>
      </c>
      <c r="AY327" s="166" t="s">
        <v>151</v>
      </c>
    </row>
    <row r="328" spans="2:65" s="12" customFormat="1">
      <c r="B328" s="150"/>
      <c r="D328" s="151" t="s">
        <v>160</v>
      </c>
      <c r="E328" s="152" t="s">
        <v>1</v>
      </c>
      <c r="F328" s="153" t="s">
        <v>722</v>
      </c>
      <c r="H328" s="154">
        <v>158.709</v>
      </c>
      <c r="I328" s="155"/>
      <c r="J328" s="155"/>
      <c r="M328" s="150"/>
      <c r="N328" s="156"/>
      <c r="X328" s="157"/>
      <c r="AT328" s="152" t="s">
        <v>160</v>
      </c>
      <c r="AU328" s="152" t="s">
        <v>89</v>
      </c>
      <c r="AV328" s="12" t="s">
        <v>89</v>
      </c>
      <c r="AW328" s="12" t="s">
        <v>5</v>
      </c>
      <c r="AX328" s="12" t="s">
        <v>79</v>
      </c>
      <c r="AY328" s="152" t="s">
        <v>151</v>
      </c>
    </row>
    <row r="329" spans="2:65" s="12" customFormat="1">
      <c r="B329" s="150"/>
      <c r="D329" s="151" t="s">
        <v>160</v>
      </c>
      <c r="E329" s="152" t="s">
        <v>1</v>
      </c>
      <c r="F329" s="153" t="s">
        <v>769</v>
      </c>
      <c r="H329" s="154">
        <v>-8.8650000000000002</v>
      </c>
      <c r="I329" s="155"/>
      <c r="J329" s="155"/>
      <c r="M329" s="150"/>
      <c r="N329" s="156"/>
      <c r="X329" s="157"/>
      <c r="AT329" s="152" t="s">
        <v>160</v>
      </c>
      <c r="AU329" s="152" t="s">
        <v>89</v>
      </c>
      <c r="AV329" s="12" t="s">
        <v>89</v>
      </c>
      <c r="AW329" s="12" t="s">
        <v>5</v>
      </c>
      <c r="AX329" s="12" t="s">
        <v>79</v>
      </c>
      <c r="AY329" s="152" t="s">
        <v>151</v>
      </c>
    </row>
    <row r="330" spans="2:65" s="12" customFormat="1">
      <c r="B330" s="150"/>
      <c r="D330" s="151" t="s">
        <v>160</v>
      </c>
      <c r="E330" s="152" t="s">
        <v>1</v>
      </c>
      <c r="F330" s="153" t="s">
        <v>770</v>
      </c>
      <c r="H330" s="154">
        <v>-2</v>
      </c>
      <c r="I330" s="155"/>
      <c r="J330" s="155"/>
      <c r="M330" s="150"/>
      <c r="N330" s="156"/>
      <c r="X330" s="157"/>
      <c r="AT330" s="152" t="s">
        <v>160</v>
      </c>
      <c r="AU330" s="152" t="s">
        <v>89</v>
      </c>
      <c r="AV330" s="12" t="s">
        <v>89</v>
      </c>
      <c r="AW330" s="12" t="s">
        <v>5</v>
      </c>
      <c r="AX330" s="12" t="s">
        <v>79</v>
      </c>
      <c r="AY330" s="152" t="s">
        <v>151</v>
      </c>
    </row>
    <row r="331" spans="2:65" s="13" customFormat="1">
      <c r="B331" s="158"/>
      <c r="D331" s="151" t="s">
        <v>160</v>
      </c>
      <c r="E331" s="159" t="s">
        <v>1</v>
      </c>
      <c r="F331" s="160" t="s">
        <v>162</v>
      </c>
      <c r="H331" s="161">
        <v>147.84399999999999</v>
      </c>
      <c r="I331" s="162"/>
      <c r="J331" s="162"/>
      <c r="M331" s="158"/>
      <c r="N331" s="163"/>
      <c r="X331" s="164"/>
      <c r="AT331" s="159" t="s">
        <v>160</v>
      </c>
      <c r="AU331" s="159" t="s">
        <v>89</v>
      </c>
      <c r="AV331" s="13" t="s">
        <v>158</v>
      </c>
      <c r="AW331" s="13" t="s">
        <v>5</v>
      </c>
      <c r="AX331" s="13" t="s">
        <v>87</v>
      </c>
      <c r="AY331" s="159" t="s">
        <v>151</v>
      </c>
    </row>
    <row r="332" spans="2:65" s="12" customFormat="1">
      <c r="B332" s="150"/>
      <c r="D332" s="151" t="s">
        <v>160</v>
      </c>
      <c r="F332" s="153" t="s">
        <v>782</v>
      </c>
      <c r="H332" s="154">
        <v>155.23599999999999</v>
      </c>
      <c r="I332" s="155"/>
      <c r="J332" s="155"/>
      <c r="M332" s="150"/>
      <c r="N332" s="156"/>
      <c r="X332" s="157"/>
      <c r="AT332" s="152" t="s">
        <v>160</v>
      </c>
      <c r="AU332" s="152" t="s">
        <v>89</v>
      </c>
      <c r="AV332" s="12" t="s">
        <v>89</v>
      </c>
      <c r="AW332" s="12" t="s">
        <v>4</v>
      </c>
      <c r="AX332" s="12" t="s">
        <v>87</v>
      </c>
      <c r="AY332" s="152" t="s">
        <v>151</v>
      </c>
    </row>
    <row r="333" spans="2:65" s="1" customFormat="1" ht="24.2" customHeight="1">
      <c r="B333" s="31"/>
      <c r="C333" s="175" t="s">
        <v>235</v>
      </c>
      <c r="D333" s="175" t="s">
        <v>232</v>
      </c>
      <c r="E333" s="176" t="s">
        <v>642</v>
      </c>
      <c r="F333" s="177" t="s">
        <v>643</v>
      </c>
      <c r="G333" s="178" t="s">
        <v>97</v>
      </c>
      <c r="H333" s="179">
        <v>197.321</v>
      </c>
      <c r="I333" s="180"/>
      <c r="J333" s="181"/>
      <c r="K333" s="182">
        <f>ROUND(P333*H333,2)</f>
        <v>0</v>
      </c>
      <c r="L333" s="177" t="s">
        <v>157</v>
      </c>
      <c r="M333" s="183"/>
      <c r="N333" s="184" t="s">
        <v>1</v>
      </c>
      <c r="O333" s="144" t="s">
        <v>42</v>
      </c>
      <c r="P333" s="145">
        <f>I333+J333</f>
        <v>0</v>
      </c>
      <c r="Q333" s="145">
        <f>ROUND(I333*H333,2)</f>
        <v>0</v>
      </c>
      <c r="R333" s="145">
        <f>ROUND(J333*H333,2)</f>
        <v>0</v>
      </c>
      <c r="T333" s="146">
        <f>S333*H333</f>
        <v>0</v>
      </c>
      <c r="U333" s="146">
        <v>8.9999999999999993E-3</v>
      </c>
      <c r="V333" s="146">
        <f>U333*H333</f>
        <v>1.7758889999999998</v>
      </c>
      <c r="W333" s="146">
        <v>0</v>
      </c>
      <c r="X333" s="147">
        <f>W333*H333</f>
        <v>0</v>
      </c>
      <c r="AR333" s="148" t="s">
        <v>235</v>
      </c>
      <c r="AT333" s="148" t="s">
        <v>232</v>
      </c>
      <c r="AU333" s="148" t="s">
        <v>89</v>
      </c>
      <c r="AY333" s="16" t="s">
        <v>151</v>
      </c>
      <c r="BE333" s="149">
        <f>IF(O333="základní",K333,0)</f>
        <v>0</v>
      </c>
      <c r="BF333" s="149">
        <f>IF(O333="snížená",K333,0)</f>
        <v>0</v>
      </c>
      <c r="BG333" s="149">
        <f>IF(O333="zákl. přenesená",K333,0)</f>
        <v>0</v>
      </c>
      <c r="BH333" s="149">
        <f>IF(O333="sníž. přenesená",K333,0)</f>
        <v>0</v>
      </c>
      <c r="BI333" s="149">
        <f>IF(O333="nulová",K333,0)</f>
        <v>0</v>
      </c>
      <c r="BJ333" s="16" t="s">
        <v>87</v>
      </c>
      <c r="BK333" s="149">
        <f>ROUND(P333*H333,2)</f>
        <v>0</v>
      </c>
      <c r="BL333" s="16" t="s">
        <v>227</v>
      </c>
      <c r="BM333" s="148" t="s">
        <v>783</v>
      </c>
    </row>
    <row r="334" spans="2:65" s="14" customFormat="1">
      <c r="B334" s="165"/>
      <c r="D334" s="151" t="s">
        <v>160</v>
      </c>
      <c r="E334" s="166" t="s">
        <v>1</v>
      </c>
      <c r="F334" s="167" t="s">
        <v>774</v>
      </c>
      <c r="H334" s="166" t="s">
        <v>1</v>
      </c>
      <c r="I334" s="168"/>
      <c r="J334" s="168"/>
      <c r="M334" s="165"/>
      <c r="N334" s="169"/>
      <c r="X334" s="170"/>
      <c r="AT334" s="166" t="s">
        <v>160</v>
      </c>
      <c r="AU334" s="166" t="s">
        <v>89</v>
      </c>
      <c r="AV334" s="14" t="s">
        <v>87</v>
      </c>
      <c r="AW334" s="14" t="s">
        <v>5</v>
      </c>
      <c r="AX334" s="14" t="s">
        <v>79</v>
      </c>
      <c r="AY334" s="166" t="s">
        <v>151</v>
      </c>
    </row>
    <row r="335" spans="2:65" s="12" customFormat="1">
      <c r="B335" s="150"/>
      <c r="D335" s="151" t="s">
        <v>160</v>
      </c>
      <c r="E335" s="152" t="s">
        <v>1</v>
      </c>
      <c r="F335" s="153" t="s">
        <v>724</v>
      </c>
      <c r="H335" s="154">
        <v>187.92500000000001</v>
      </c>
      <c r="I335" s="155"/>
      <c r="J335" s="155"/>
      <c r="M335" s="150"/>
      <c r="N335" s="156"/>
      <c r="X335" s="157"/>
      <c r="AT335" s="152" t="s">
        <v>160</v>
      </c>
      <c r="AU335" s="152" t="s">
        <v>89</v>
      </c>
      <c r="AV335" s="12" t="s">
        <v>89</v>
      </c>
      <c r="AW335" s="12" t="s">
        <v>5</v>
      </c>
      <c r="AX335" s="12" t="s">
        <v>79</v>
      </c>
      <c r="AY335" s="152" t="s">
        <v>151</v>
      </c>
    </row>
    <row r="336" spans="2:65" s="13" customFormat="1">
      <c r="B336" s="158"/>
      <c r="D336" s="151" t="s">
        <v>160</v>
      </c>
      <c r="E336" s="159" t="s">
        <v>1</v>
      </c>
      <c r="F336" s="160" t="s">
        <v>162</v>
      </c>
      <c r="H336" s="161">
        <v>187.92500000000001</v>
      </c>
      <c r="I336" s="162"/>
      <c r="J336" s="162"/>
      <c r="M336" s="158"/>
      <c r="N336" s="163"/>
      <c r="X336" s="164"/>
      <c r="AT336" s="159" t="s">
        <v>160</v>
      </c>
      <c r="AU336" s="159" t="s">
        <v>89</v>
      </c>
      <c r="AV336" s="13" t="s">
        <v>158</v>
      </c>
      <c r="AW336" s="13" t="s">
        <v>5</v>
      </c>
      <c r="AX336" s="13" t="s">
        <v>87</v>
      </c>
      <c r="AY336" s="159" t="s">
        <v>151</v>
      </c>
    </row>
    <row r="337" spans="2:65" s="12" customFormat="1">
      <c r="B337" s="150"/>
      <c r="D337" s="151" t="s">
        <v>160</v>
      </c>
      <c r="F337" s="153" t="s">
        <v>784</v>
      </c>
      <c r="H337" s="154">
        <v>197.321</v>
      </c>
      <c r="I337" s="155"/>
      <c r="J337" s="155"/>
      <c r="M337" s="150"/>
      <c r="N337" s="156"/>
      <c r="X337" s="157"/>
      <c r="AT337" s="152" t="s">
        <v>160</v>
      </c>
      <c r="AU337" s="152" t="s">
        <v>89</v>
      </c>
      <c r="AV337" s="12" t="s">
        <v>89</v>
      </c>
      <c r="AW337" s="12" t="s">
        <v>4</v>
      </c>
      <c r="AX337" s="12" t="s">
        <v>87</v>
      </c>
      <c r="AY337" s="152" t="s">
        <v>151</v>
      </c>
    </row>
    <row r="338" spans="2:65" s="1" customFormat="1" ht="24.2" customHeight="1">
      <c r="B338" s="31"/>
      <c r="C338" s="175" t="s">
        <v>331</v>
      </c>
      <c r="D338" s="175" t="s">
        <v>232</v>
      </c>
      <c r="E338" s="176" t="s">
        <v>644</v>
      </c>
      <c r="F338" s="177" t="s">
        <v>645</v>
      </c>
      <c r="G338" s="178" t="s">
        <v>97</v>
      </c>
      <c r="H338" s="179">
        <v>0.59399999999999997</v>
      </c>
      <c r="I338" s="180"/>
      <c r="J338" s="181"/>
      <c r="K338" s="182">
        <f>ROUND(P338*H338,2)</f>
        <v>0</v>
      </c>
      <c r="L338" s="177" t="s">
        <v>157</v>
      </c>
      <c r="M338" s="183"/>
      <c r="N338" s="184" t="s">
        <v>1</v>
      </c>
      <c r="O338" s="144" t="s">
        <v>42</v>
      </c>
      <c r="P338" s="145">
        <f>I338+J338</f>
        <v>0</v>
      </c>
      <c r="Q338" s="145">
        <f>ROUND(I338*H338,2)</f>
        <v>0</v>
      </c>
      <c r="R338" s="145">
        <f>ROUND(J338*H338,2)</f>
        <v>0</v>
      </c>
      <c r="T338" s="146">
        <f>S338*H338</f>
        <v>0</v>
      </c>
      <c r="U338" s="146">
        <v>3.0000000000000001E-3</v>
      </c>
      <c r="V338" s="146">
        <f>U338*H338</f>
        <v>1.7819999999999999E-3</v>
      </c>
      <c r="W338" s="146">
        <v>0</v>
      </c>
      <c r="X338" s="147">
        <f>W338*H338</f>
        <v>0</v>
      </c>
      <c r="AR338" s="148" t="s">
        <v>235</v>
      </c>
      <c r="AT338" s="148" t="s">
        <v>232</v>
      </c>
      <c r="AU338" s="148" t="s">
        <v>89</v>
      </c>
      <c r="AY338" s="16" t="s">
        <v>151</v>
      </c>
      <c r="BE338" s="149">
        <f>IF(O338="základní",K338,0)</f>
        <v>0</v>
      </c>
      <c r="BF338" s="149">
        <f>IF(O338="snížená",K338,0)</f>
        <v>0</v>
      </c>
      <c r="BG338" s="149">
        <f>IF(O338="zákl. přenesená",K338,0)</f>
        <v>0</v>
      </c>
      <c r="BH338" s="149">
        <f>IF(O338="sníž. přenesená",K338,0)</f>
        <v>0</v>
      </c>
      <c r="BI338" s="149">
        <f>IF(O338="nulová",K338,0)</f>
        <v>0</v>
      </c>
      <c r="BJ338" s="16" t="s">
        <v>87</v>
      </c>
      <c r="BK338" s="149">
        <f>ROUND(P338*H338,2)</f>
        <v>0</v>
      </c>
      <c r="BL338" s="16" t="s">
        <v>227</v>
      </c>
      <c r="BM338" s="148" t="s">
        <v>785</v>
      </c>
    </row>
    <row r="339" spans="2:65" s="14" customFormat="1">
      <c r="B339" s="165"/>
      <c r="D339" s="151" t="s">
        <v>160</v>
      </c>
      <c r="E339" s="166" t="s">
        <v>1</v>
      </c>
      <c r="F339" s="167" t="s">
        <v>775</v>
      </c>
      <c r="H339" s="166" t="s">
        <v>1</v>
      </c>
      <c r="I339" s="168"/>
      <c r="J339" s="168"/>
      <c r="M339" s="165"/>
      <c r="N339" s="169"/>
      <c r="X339" s="170"/>
      <c r="AT339" s="166" t="s">
        <v>160</v>
      </c>
      <c r="AU339" s="166" t="s">
        <v>89</v>
      </c>
      <c r="AV339" s="14" t="s">
        <v>87</v>
      </c>
      <c r="AW339" s="14" t="s">
        <v>5</v>
      </c>
      <c r="AX339" s="14" t="s">
        <v>79</v>
      </c>
      <c r="AY339" s="166" t="s">
        <v>151</v>
      </c>
    </row>
    <row r="340" spans="2:65" s="12" customFormat="1">
      <c r="B340" s="150"/>
      <c r="D340" s="151" t="s">
        <v>160</v>
      </c>
      <c r="E340" s="152" t="s">
        <v>1</v>
      </c>
      <c r="F340" s="153" t="s">
        <v>776</v>
      </c>
      <c r="H340" s="154">
        <v>0.54</v>
      </c>
      <c r="I340" s="155"/>
      <c r="J340" s="155"/>
      <c r="M340" s="150"/>
      <c r="N340" s="156"/>
      <c r="X340" s="157"/>
      <c r="AT340" s="152" t="s">
        <v>160</v>
      </c>
      <c r="AU340" s="152" t="s">
        <v>89</v>
      </c>
      <c r="AV340" s="12" t="s">
        <v>89</v>
      </c>
      <c r="AW340" s="12" t="s">
        <v>5</v>
      </c>
      <c r="AX340" s="12" t="s">
        <v>79</v>
      </c>
      <c r="AY340" s="152" t="s">
        <v>151</v>
      </c>
    </row>
    <row r="341" spans="2:65" s="13" customFormat="1">
      <c r="B341" s="158"/>
      <c r="D341" s="151" t="s">
        <v>160</v>
      </c>
      <c r="E341" s="159" t="s">
        <v>1</v>
      </c>
      <c r="F341" s="160" t="s">
        <v>162</v>
      </c>
      <c r="H341" s="161">
        <v>0.54</v>
      </c>
      <c r="I341" s="162"/>
      <c r="J341" s="162"/>
      <c r="M341" s="158"/>
      <c r="N341" s="163"/>
      <c r="X341" s="164"/>
      <c r="AT341" s="159" t="s">
        <v>160</v>
      </c>
      <c r="AU341" s="159" t="s">
        <v>89</v>
      </c>
      <c r="AV341" s="13" t="s">
        <v>158</v>
      </c>
      <c r="AW341" s="13" t="s">
        <v>5</v>
      </c>
      <c r="AX341" s="13" t="s">
        <v>87</v>
      </c>
      <c r="AY341" s="159" t="s">
        <v>151</v>
      </c>
    </row>
    <row r="342" spans="2:65" s="12" customFormat="1">
      <c r="B342" s="150"/>
      <c r="D342" s="151" t="s">
        <v>160</v>
      </c>
      <c r="F342" s="153" t="s">
        <v>786</v>
      </c>
      <c r="H342" s="154">
        <v>0.59399999999999997</v>
      </c>
      <c r="I342" s="155"/>
      <c r="J342" s="155"/>
      <c r="M342" s="150"/>
      <c r="N342" s="156"/>
      <c r="X342" s="157"/>
      <c r="AT342" s="152" t="s">
        <v>160</v>
      </c>
      <c r="AU342" s="152" t="s">
        <v>89</v>
      </c>
      <c r="AV342" s="12" t="s">
        <v>89</v>
      </c>
      <c r="AW342" s="12" t="s">
        <v>4</v>
      </c>
      <c r="AX342" s="12" t="s">
        <v>87</v>
      </c>
      <c r="AY342" s="152" t="s">
        <v>151</v>
      </c>
    </row>
    <row r="343" spans="2:65" s="1" customFormat="1" ht="24.2" customHeight="1">
      <c r="B343" s="31"/>
      <c r="C343" s="175" t="s">
        <v>336</v>
      </c>
      <c r="D343" s="175" t="s">
        <v>232</v>
      </c>
      <c r="E343" s="176" t="s">
        <v>646</v>
      </c>
      <c r="F343" s="177" t="s">
        <v>647</v>
      </c>
      <c r="G343" s="178" t="s">
        <v>97</v>
      </c>
      <c r="H343" s="179">
        <v>2.2000000000000002</v>
      </c>
      <c r="I343" s="180"/>
      <c r="J343" s="181"/>
      <c r="K343" s="182">
        <f>ROUND(P343*H343,2)</f>
        <v>0</v>
      </c>
      <c r="L343" s="177" t="s">
        <v>157</v>
      </c>
      <c r="M343" s="183"/>
      <c r="N343" s="184" t="s">
        <v>1</v>
      </c>
      <c r="O343" s="144" t="s">
        <v>42</v>
      </c>
      <c r="P343" s="145">
        <f>I343+J343</f>
        <v>0</v>
      </c>
      <c r="Q343" s="145">
        <f>ROUND(I343*H343,2)</f>
        <v>0</v>
      </c>
      <c r="R343" s="145">
        <f>ROUND(J343*H343,2)</f>
        <v>0</v>
      </c>
      <c r="T343" s="146">
        <f>S343*H343</f>
        <v>0</v>
      </c>
      <c r="U343" s="146">
        <v>3.5999999999999999E-3</v>
      </c>
      <c r="V343" s="146">
        <f>U343*H343</f>
        <v>7.92E-3</v>
      </c>
      <c r="W343" s="146">
        <v>0</v>
      </c>
      <c r="X343" s="147">
        <f>W343*H343</f>
        <v>0</v>
      </c>
      <c r="AR343" s="148" t="s">
        <v>235</v>
      </c>
      <c r="AT343" s="148" t="s">
        <v>232</v>
      </c>
      <c r="AU343" s="148" t="s">
        <v>89</v>
      </c>
      <c r="AY343" s="16" t="s">
        <v>151</v>
      </c>
      <c r="BE343" s="149">
        <f>IF(O343="základní",K343,0)</f>
        <v>0</v>
      </c>
      <c r="BF343" s="149">
        <f>IF(O343="snížená",K343,0)</f>
        <v>0</v>
      </c>
      <c r="BG343" s="149">
        <f>IF(O343="zákl. přenesená",K343,0)</f>
        <v>0</v>
      </c>
      <c r="BH343" s="149">
        <f>IF(O343="sníž. přenesená",K343,0)</f>
        <v>0</v>
      </c>
      <c r="BI343" s="149">
        <f>IF(O343="nulová",K343,0)</f>
        <v>0</v>
      </c>
      <c r="BJ343" s="16" t="s">
        <v>87</v>
      </c>
      <c r="BK343" s="149">
        <f>ROUND(P343*H343,2)</f>
        <v>0</v>
      </c>
      <c r="BL343" s="16" t="s">
        <v>227</v>
      </c>
      <c r="BM343" s="148" t="s">
        <v>787</v>
      </c>
    </row>
    <row r="344" spans="2:65" s="14" customFormat="1">
      <c r="B344" s="165"/>
      <c r="D344" s="151" t="s">
        <v>160</v>
      </c>
      <c r="E344" s="166" t="s">
        <v>1</v>
      </c>
      <c r="F344" s="167" t="s">
        <v>779</v>
      </c>
      <c r="H344" s="166" t="s">
        <v>1</v>
      </c>
      <c r="I344" s="168"/>
      <c r="J344" s="168"/>
      <c r="M344" s="165"/>
      <c r="N344" s="169"/>
      <c r="X344" s="170"/>
      <c r="AT344" s="166" t="s">
        <v>160</v>
      </c>
      <c r="AU344" s="166" t="s">
        <v>89</v>
      </c>
      <c r="AV344" s="14" t="s">
        <v>87</v>
      </c>
      <c r="AW344" s="14" t="s">
        <v>5</v>
      </c>
      <c r="AX344" s="14" t="s">
        <v>79</v>
      </c>
      <c r="AY344" s="166" t="s">
        <v>151</v>
      </c>
    </row>
    <row r="345" spans="2:65" s="12" customFormat="1">
      <c r="B345" s="150"/>
      <c r="D345" s="151" t="s">
        <v>160</v>
      </c>
      <c r="E345" s="152" t="s">
        <v>1</v>
      </c>
      <c r="F345" s="153" t="s">
        <v>780</v>
      </c>
      <c r="H345" s="154">
        <v>2</v>
      </c>
      <c r="I345" s="155"/>
      <c r="J345" s="155"/>
      <c r="M345" s="150"/>
      <c r="N345" s="156"/>
      <c r="X345" s="157"/>
      <c r="AT345" s="152" t="s">
        <v>160</v>
      </c>
      <c r="AU345" s="152" t="s">
        <v>89</v>
      </c>
      <c r="AV345" s="12" t="s">
        <v>89</v>
      </c>
      <c r="AW345" s="12" t="s">
        <v>5</v>
      </c>
      <c r="AX345" s="12" t="s">
        <v>79</v>
      </c>
      <c r="AY345" s="152" t="s">
        <v>151</v>
      </c>
    </row>
    <row r="346" spans="2:65" s="13" customFormat="1">
      <c r="B346" s="158"/>
      <c r="D346" s="151" t="s">
        <v>160</v>
      </c>
      <c r="E346" s="159" t="s">
        <v>1</v>
      </c>
      <c r="F346" s="160" t="s">
        <v>162</v>
      </c>
      <c r="H346" s="161">
        <v>2</v>
      </c>
      <c r="I346" s="162"/>
      <c r="J346" s="162"/>
      <c r="M346" s="158"/>
      <c r="N346" s="163"/>
      <c r="X346" s="164"/>
      <c r="AT346" s="159" t="s">
        <v>160</v>
      </c>
      <c r="AU346" s="159" t="s">
        <v>89</v>
      </c>
      <c r="AV346" s="13" t="s">
        <v>158</v>
      </c>
      <c r="AW346" s="13" t="s">
        <v>5</v>
      </c>
      <c r="AX346" s="13" t="s">
        <v>87</v>
      </c>
      <c r="AY346" s="159" t="s">
        <v>151</v>
      </c>
    </row>
    <row r="347" spans="2:65" s="12" customFormat="1">
      <c r="B347" s="150"/>
      <c r="D347" s="151" t="s">
        <v>160</v>
      </c>
      <c r="F347" s="153" t="s">
        <v>788</v>
      </c>
      <c r="H347" s="154">
        <v>2.2000000000000002</v>
      </c>
      <c r="I347" s="155"/>
      <c r="J347" s="155"/>
      <c r="M347" s="150"/>
      <c r="N347" s="156"/>
      <c r="X347" s="157"/>
      <c r="AT347" s="152" t="s">
        <v>160</v>
      </c>
      <c r="AU347" s="152" t="s">
        <v>89</v>
      </c>
      <c r="AV347" s="12" t="s">
        <v>89</v>
      </c>
      <c r="AW347" s="12" t="s">
        <v>4</v>
      </c>
      <c r="AX347" s="12" t="s">
        <v>87</v>
      </c>
      <c r="AY347" s="152" t="s">
        <v>151</v>
      </c>
    </row>
    <row r="348" spans="2:65" s="1" customFormat="1" ht="24.2" customHeight="1">
      <c r="B348" s="31"/>
      <c r="C348" s="175" t="s">
        <v>338</v>
      </c>
      <c r="D348" s="175" t="s">
        <v>232</v>
      </c>
      <c r="E348" s="176" t="s">
        <v>789</v>
      </c>
      <c r="F348" s="177" t="s">
        <v>790</v>
      </c>
      <c r="G348" s="178" t="s">
        <v>97</v>
      </c>
      <c r="H348" s="179">
        <v>9.7520000000000007</v>
      </c>
      <c r="I348" s="180"/>
      <c r="J348" s="181"/>
      <c r="K348" s="182">
        <f>ROUND(P348*H348,2)</f>
        <v>0</v>
      </c>
      <c r="L348" s="177" t="s">
        <v>157</v>
      </c>
      <c r="M348" s="183"/>
      <c r="N348" s="184" t="s">
        <v>1</v>
      </c>
      <c r="O348" s="144" t="s">
        <v>42</v>
      </c>
      <c r="P348" s="145">
        <f>I348+J348</f>
        <v>0</v>
      </c>
      <c r="Q348" s="145">
        <f>ROUND(I348*H348,2)</f>
        <v>0</v>
      </c>
      <c r="R348" s="145">
        <f>ROUND(J348*H348,2)</f>
        <v>0</v>
      </c>
      <c r="T348" s="146">
        <f>S348*H348</f>
        <v>0</v>
      </c>
      <c r="U348" s="146">
        <v>2.3999999999999998E-3</v>
      </c>
      <c r="V348" s="146">
        <f>U348*H348</f>
        <v>2.34048E-2</v>
      </c>
      <c r="W348" s="146">
        <v>0</v>
      </c>
      <c r="X348" s="147">
        <f>W348*H348</f>
        <v>0</v>
      </c>
      <c r="AR348" s="148" t="s">
        <v>235</v>
      </c>
      <c r="AT348" s="148" t="s">
        <v>232</v>
      </c>
      <c r="AU348" s="148" t="s">
        <v>89</v>
      </c>
      <c r="AY348" s="16" t="s">
        <v>151</v>
      </c>
      <c r="BE348" s="149">
        <f>IF(O348="základní",K348,0)</f>
        <v>0</v>
      </c>
      <c r="BF348" s="149">
        <f>IF(O348="snížená",K348,0)</f>
        <v>0</v>
      </c>
      <c r="BG348" s="149">
        <f>IF(O348="zákl. přenesená",K348,0)</f>
        <v>0</v>
      </c>
      <c r="BH348" s="149">
        <f>IF(O348="sníž. přenesená",K348,0)</f>
        <v>0</v>
      </c>
      <c r="BI348" s="149">
        <f>IF(O348="nulová",K348,0)</f>
        <v>0</v>
      </c>
      <c r="BJ348" s="16" t="s">
        <v>87</v>
      </c>
      <c r="BK348" s="149">
        <f>ROUND(P348*H348,2)</f>
        <v>0</v>
      </c>
      <c r="BL348" s="16" t="s">
        <v>227</v>
      </c>
      <c r="BM348" s="148" t="s">
        <v>791</v>
      </c>
    </row>
    <row r="349" spans="2:65" s="14" customFormat="1">
      <c r="B349" s="165"/>
      <c r="D349" s="151" t="s">
        <v>160</v>
      </c>
      <c r="E349" s="166" t="s">
        <v>1</v>
      </c>
      <c r="F349" s="167" t="s">
        <v>777</v>
      </c>
      <c r="H349" s="166" t="s">
        <v>1</v>
      </c>
      <c r="I349" s="168"/>
      <c r="J349" s="168"/>
      <c r="M349" s="165"/>
      <c r="N349" s="169"/>
      <c r="X349" s="170"/>
      <c r="AT349" s="166" t="s">
        <v>160</v>
      </c>
      <c r="AU349" s="166" t="s">
        <v>89</v>
      </c>
      <c r="AV349" s="14" t="s">
        <v>87</v>
      </c>
      <c r="AW349" s="14" t="s">
        <v>5</v>
      </c>
      <c r="AX349" s="14" t="s">
        <v>79</v>
      </c>
      <c r="AY349" s="166" t="s">
        <v>151</v>
      </c>
    </row>
    <row r="350" spans="2:65" s="12" customFormat="1">
      <c r="B350" s="150"/>
      <c r="D350" s="151" t="s">
        <v>160</v>
      </c>
      <c r="E350" s="152" t="s">
        <v>1</v>
      </c>
      <c r="F350" s="153" t="s">
        <v>778</v>
      </c>
      <c r="H350" s="154">
        <v>8.8650000000000002</v>
      </c>
      <c r="I350" s="155"/>
      <c r="J350" s="155"/>
      <c r="M350" s="150"/>
      <c r="N350" s="156"/>
      <c r="X350" s="157"/>
      <c r="AT350" s="152" t="s">
        <v>160</v>
      </c>
      <c r="AU350" s="152" t="s">
        <v>89</v>
      </c>
      <c r="AV350" s="12" t="s">
        <v>89</v>
      </c>
      <c r="AW350" s="12" t="s">
        <v>5</v>
      </c>
      <c r="AX350" s="12" t="s">
        <v>79</v>
      </c>
      <c r="AY350" s="152" t="s">
        <v>151</v>
      </c>
    </row>
    <row r="351" spans="2:65" s="13" customFormat="1">
      <c r="B351" s="158"/>
      <c r="D351" s="151" t="s">
        <v>160</v>
      </c>
      <c r="E351" s="159" t="s">
        <v>1</v>
      </c>
      <c r="F351" s="160" t="s">
        <v>162</v>
      </c>
      <c r="H351" s="161">
        <v>8.8650000000000002</v>
      </c>
      <c r="I351" s="162"/>
      <c r="J351" s="162"/>
      <c r="M351" s="158"/>
      <c r="N351" s="163"/>
      <c r="X351" s="164"/>
      <c r="AT351" s="159" t="s">
        <v>160</v>
      </c>
      <c r="AU351" s="159" t="s">
        <v>89</v>
      </c>
      <c r="AV351" s="13" t="s">
        <v>158</v>
      </c>
      <c r="AW351" s="13" t="s">
        <v>5</v>
      </c>
      <c r="AX351" s="13" t="s">
        <v>87</v>
      </c>
      <c r="AY351" s="159" t="s">
        <v>151</v>
      </c>
    </row>
    <row r="352" spans="2:65" s="12" customFormat="1">
      <c r="B352" s="150"/>
      <c r="D352" s="151" t="s">
        <v>160</v>
      </c>
      <c r="F352" s="153" t="s">
        <v>792</v>
      </c>
      <c r="H352" s="154">
        <v>9.7520000000000007</v>
      </c>
      <c r="I352" s="155"/>
      <c r="J352" s="155"/>
      <c r="M352" s="150"/>
      <c r="N352" s="156"/>
      <c r="X352" s="157"/>
      <c r="AT352" s="152" t="s">
        <v>160</v>
      </c>
      <c r="AU352" s="152" t="s">
        <v>89</v>
      </c>
      <c r="AV352" s="12" t="s">
        <v>89</v>
      </c>
      <c r="AW352" s="12" t="s">
        <v>4</v>
      </c>
      <c r="AX352" s="12" t="s">
        <v>87</v>
      </c>
      <c r="AY352" s="152" t="s">
        <v>151</v>
      </c>
    </row>
    <row r="353" spans="2:65" s="1" customFormat="1" ht="24.2" customHeight="1">
      <c r="B353" s="31"/>
      <c r="C353" s="175" t="s">
        <v>340</v>
      </c>
      <c r="D353" s="175" t="s">
        <v>232</v>
      </c>
      <c r="E353" s="176" t="s">
        <v>793</v>
      </c>
      <c r="F353" s="177" t="s">
        <v>794</v>
      </c>
      <c r="G353" s="178" t="s">
        <v>97</v>
      </c>
      <c r="H353" s="179">
        <v>197.321</v>
      </c>
      <c r="I353" s="180"/>
      <c r="J353" s="181"/>
      <c r="K353" s="182">
        <f>ROUND(P353*H353,2)</f>
        <v>0</v>
      </c>
      <c r="L353" s="177" t="s">
        <v>157</v>
      </c>
      <c r="M353" s="183"/>
      <c r="N353" s="184" t="s">
        <v>1</v>
      </c>
      <c r="O353" s="144" t="s">
        <v>42</v>
      </c>
      <c r="P353" s="145">
        <f>I353+J353</f>
        <v>0</v>
      </c>
      <c r="Q353" s="145">
        <f>ROUND(I353*H353,2)</f>
        <v>0</v>
      </c>
      <c r="R353" s="145">
        <f>ROUND(J353*H353,2)</f>
        <v>0</v>
      </c>
      <c r="T353" s="146">
        <f>S353*H353</f>
        <v>0</v>
      </c>
      <c r="U353" s="146">
        <v>1.5E-3</v>
      </c>
      <c r="V353" s="146">
        <f>U353*H353</f>
        <v>0.29598150000000001</v>
      </c>
      <c r="W353" s="146">
        <v>0</v>
      </c>
      <c r="X353" s="147">
        <f>W353*H353</f>
        <v>0</v>
      </c>
      <c r="AR353" s="148" t="s">
        <v>235</v>
      </c>
      <c r="AT353" s="148" t="s">
        <v>232</v>
      </c>
      <c r="AU353" s="148" t="s">
        <v>89</v>
      </c>
      <c r="AY353" s="16" t="s">
        <v>151</v>
      </c>
      <c r="BE353" s="149">
        <f>IF(O353="základní",K353,0)</f>
        <v>0</v>
      </c>
      <c r="BF353" s="149">
        <f>IF(O353="snížená",K353,0)</f>
        <v>0</v>
      </c>
      <c r="BG353" s="149">
        <f>IF(O353="zákl. přenesená",K353,0)</f>
        <v>0</v>
      </c>
      <c r="BH353" s="149">
        <f>IF(O353="sníž. přenesená",K353,0)</f>
        <v>0</v>
      </c>
      <c r="BI353" s="149">
        <f>IF(O353="nulová",K353,0)</f>
        <v>0</v>
      </c>
      <c r="BJ353" s="16" t="s">
        <v>87</v>
      </c>
      <c r="BK353" s="149">
        <f>ROUND(P353*H353,2)</f>
        <v>0</v>
      </c>
      <c r="BL353" s="16" t="s">
        <v>227</v>
      </c>
      <c r="BM353" s="148" t="s">
        <v>795</v>
      </c>
    </row>
    <row r="354" spans="2:65" s="14" customFormat="1">
      <c r="B354" s="165"/>
      <c r="D354" s="151" t="s">
        <v>160</v>
      </c>
      <c r="E354" s="166" t="s">
        <v>1</v>
      </c>
      <c r="F354" s="167" t="s">
        <v>773</v>
      </c>
      <c r="H354" s="166" t="s">
        <v>1</v>
      </c>
      <c r="I354" s="168"/>
      <c r="J354" s="168"/>
      <c r="M354" s="165"/>
      <c r="N354" s="169"/>
      <c r="X354" s="170"/>
      <c r="AT354" s="166" t="s">
        <v>160</v>
      </c>
      <c r="AU354" s="166" t="s">
        <v>89</v>
      </c>
      <c r="AV354" s="14" t="s">
        <v>87</v>
      </c>
      <c r="AW354" s="14" t="s">
        <v>5</v>
      </c>
      <c r="AX354" s="14" t="s">
        <v>79</v>
      </c>
      <c r="AY354" s="166" t="s">
        <v>151</v>
      </c>
    </row>
    <row r="355" spans="2:65" s="12" customFormat="1">
      <c r="B355" s="150"/>
      <c r="D355" s="151" t="s">
        <v>160</v>
      </c>
      <c r="E355" s="152" t="s">
        <v>1</v>
      </c>
      <c r="F355" s="153" t="s">
        <v>724</v>
      </c>
      <c r="H355" s="154">
        <v>187.92500000000001</v>
      </c>
      <c r="I355" s="155"/>
      <c r="J355" s="155"/>
      <c r="M355" s="150"/>
      <c r="N355" s="156"/>
      <c r="X355" s="157"/>
      <c r="AT355" s="152" t="s">
        <v>160</v>
      </c>
      <c r="AU355" s="152" t="s">
        <v>89</v>
      </c>
      <c r="AV355" s="12" t="s">
        <v>89</v>
      </c>
      <c r="AW355" s="12" t="s">
        <v>5</v>
      </c>
      <c r="AX355" s="12" t="s">
        <v>79</v>
      </c>
      <c r="AY355" s="152" t="s">
        <v>151</v>
      </c>
    </row>
    <row r="356" spans="2:65" s="13" customFormat="1">
      <c r="B356" s="158"/>
      <c r="D356" s="151" t="s">
        <v>160</v>
      </c>
      <c r="E356" s="159" t="s">
        <v>1</v>
      </c>
      <c r="F356" s="160" t="s">
        <v>162</v>
      </c>
      <c r="H356" s="161">
        <v>187.92500000000001</v>
      </c>
      <c r="I356" s="162"/>
      <c r="J356" s="162"/>
      <c r="M356" s="158"/>
      <c r="N356" s="163"/>
      <c r="X356" s="164"/>
      <c r="AT356" s="159" t="s">
        <v>160</v>
      </c>
      <c r="AU356" s="159" t="s">
        <v>89</v>
      </c>
      <c r="AV356" s="13" t="s">
        <v>158</v>
      </c>
      <c r="AW356" s="13" t="s">
        <v>5</v>
      </c>
      <c r="AX356" s="13" t="s">
        <v>87</v>
      </c>
      <c r="AY356" s="159" t="s">
        <v>151</v>
      </c>
    </row>
    <row r="357" spans="2:65" s="12" customFormat="1">
      <c r="B357" s="150"/>
      <c r="D357" s="151" t="s">
        <v>160</v>
      </c>
      <c r="F357" s="153" t="s">
        <v>784</v>
      </c>
      <c r="H357" s="154">
        <v>197.321</v>
      </c>
      <c r="I357" s="155"/>
      <c r="J357" s="155"/>
      <c r="M357" s="150"/>
      <c r="N357" s="156"/>
      <c r="X357" s="157"/>
      <c r="AT357" s="152" t="s">
        <v>160</v>
      </c>
      <c r="AU357" s="152" t="s">
        <v>89</v>
      </c>
      <c r="AV357" s="12" t="s">
        <v>89</v>
      </c>
      <c r="AW357" s="12" t="s">
        <v>4</v>
      </c>
      <c r="AX357" s="12" t="s">
        <v>87</v>
      </c>
      <c r="AY357" s="152" t="s">
        <v>151</v>
      </c>
    </row>
    <row r="358" spans="2:65" s="1" customFormat="1" ht="24.2" customHeight="1">
      <c r="B358" s="31"/>
      <c r="C358" s="175" t="s">
        <v>346</v>
      </c>
      <c r="D358" s="175" t="s">
        <v>232</v>
      </c>
      <c r="E358" s="176" t="s">
        <v>796</v>
      </c>
      <c r="F358" s="177" t="s">
        <v>797</v>
      </c>
      <c r="G358" s="178" t="s">
        <v>398</v>
      </c>
      <c r="H358" s="179">
        <v>61.651000000000003</v>
      </c>
      <c r="I358" s="180"/>
      <c r="J358" s="181"/>
      <c r="K358" s="182">
        <f>ROUND(P358*H358,2)</f>
        <v>0</v>
      </c>
      <c r="L358" s="177" t="s">
        <v>157</v>
      </c>
      <c r="M358" s="183"/>
      <c r="N358" s="184" t="s">
        <v>1</v>
      </c>
      <c r="O358" s="144" t="s">
        <v>42</v>
      </c>
      <c r="P358" s="145">
        <f>I358+J358</f>
        <v>0</v>
      </c>
      <c r="Q358" s="145">
        <f>ROUND(I358*H358,2)</f>
        <v>0</v>
      </c>
      <c r="R358" s="145">
        <f>ROUND(J358*H358,2)</f>
        <v>0</v>
      </c>
      <c r="T358" s="146">
        <f>S358*H358</f>
        <v>0</v>
      </c>
      <c r="U358" s="146">
        <v>0.02</v>
      </c>
      <c r="V358" s="146">
        <f>U358*H358</f>
        <v>1.23302</v>
      </c>
      <c r="W358" s="146">
        <v>0</v>
      </c>
      <c r="X358" s="147">
        <f>W358*H358</f>
        <v>0</v>
      </c>
      <c r="AR358" s="148" t="s">
        <v>235</v>
      </c>
      <c r="AT358" s="148" t="s">
        <v>232</v>
      </c>
      <c r="AU358" s="148" t="s">
        <v>89</v>
      </c>
      <c r="AY358" s="16" t="s">
        <v>151</v>
      </c>
      <c r="BE358" s="149">
        <f>IF(O358="základní",K358,0)</f>
        <v>0</v>
      </c>
      <c r="BF358" s="149">
        <f>IF(O358="snížená",K358,0)</f>
        <v>0</v>
      </c>
      <c r="BG358" s="149">
        <f>IF(O358="zákl. přenesená",K358,0)</f>
        <v>0</v>
      </c>
      <c r="BH358" s="149">
        <f>IF(O358="sníž. přenesená",K358,0)</f>
        <v>0</v>
      </c>
      <c r="BI358" s="149">
        <f>IF(O358="nulová",K358,0)</f>
        <v>0</v>
      </c>
      <c r="BJ358" s="16" t="s">
        <v>87</v>
      </c>
      <c r="BK358" s="149">
        <f>ROUND(P358*H358,2)</f>
        <v>0</v>
      </c>
      <c r="BL358" s="16" t="s">
        <v>227</v>
      </c>
      <c r="BM358" s="148" t="s">
        <v>798</v>
      </c>
    </row>
    <row r="359" spans="2:65" s="14" customFormat="1" ht="22.5">
      <c r="B359" s="165"/>
      <c r="D359" s="151" t="s">
        <v>160</v>
      </c>
      <c r="E359" s="166" t="s">
        <v>1</v>
      </c>
      <c r="F359" s="167" t="s">
        <v>799</v>
      </c>
      <c r="H359" s="166" t="s">
        <v>1</v>
      </c>
      <c r="I359" s="168"/>
      <c r="J359" s="168"/>
      <c r="M359" s="165"/>
      <c r="N359" s="169"/>
      <c r="X359" s="170"/>
      <c r="AT359" s="166" t="s">
        <v>160</v>
      </c>
      <c r="AU359" s="166" t="s">
        <v>89</v>
      </c>
      <c r="AV359" s="14" t="s">
        <v>87</v>
      </c>
      <c r="AW359" s="14" t="s">
        <v>5</v>
      </c>
      <c r="AX359" s="14" t="s">
        <v>79</v>
      </c>
      <c r="AY359" s="166" t="s">
        <v>151</v>
      </c>
    </row>
    <row r="360" spans="2:65" s="12" customFormat="1">
      <c r="B360" s="150"/>
      <c r="D360" s="151" t="s">
        <v>160</v>
      </c>
      <c r="E360" s="152" t="s">
        <v>1</v>
      </c>
      <c r="F360" s="153" t="s">
        <v>800</v>
      </c>
      <c r="H360" s="154">
        <v>58.715000000000003</v>
      </c>
      <c r="I360" s="155"/>
      <c r="J360" s="155"/>
      <c r="M360" s="150"/>
      <c r="N360" s="156"/>
      <c r="X360" s="157"/>
      <c r="AT360" s="152" t="s">
        <v>160</v>
      </c>
      <c r="AU360" s="152" t="s">
        <v>89</v>
      </c>
      <c r="AV360" s="12" t="s">
        <v>89</v>
      </c>
      <c r="AW360" s="12" t="s">
        <v>5</v>
      </c>
      <c r="AX360" s="12" t="s">
        <v>79</v>
      </c>
      <c r="AY360" s="152" t="s">
        <v>151</v>
      </c>
    </row>
    <row r="361" spans="2:65" s="13" customFormat="1">
      <c r="B361" s="158"/>
      <c r="D361" s="151" t="s">
        <v>160</v>
      </c>
      <c r="E361" s="159" t="s">
        <v>1</v>
      </c>
      <c r="F361" s="160" t="s">
        <v>162</v>
      </c>
      <c r="H361" s="161">
        <v>58.715000000000003</v>
      </c>
      <c r="I361" s="162"/>
      <c r="J361" s="162"/>
      <c r="M361" s="158"/>
      <c r="N361" s="163"/>
      <c r="X361" s="164"/>
      <c r="AT361" s="159" t="s">
        <v>160</v>
      </c>
      <c r="AU361" s="159" t="s">
        <v>89</v>
      </c>
      <c r="AV361" s="13" t="s">
        <v>158</v>
      </c>
      <c r="AW361" s="13" t="s">
        <v>5</v>
      </c>
      <c r="AX361" s="13" t="s">
        <v>87</v>
      </c>
      <c r="AY361" s="159" t="s">
        <v>151</v>
      </c>
    </row>
    <row r="362" spans="2:65" s="12" customFormat="1">
      <c r="B362" s="150"/>
      <c r="D362" s="151" t="s">
        <v>160</v>
      </c>
      <c r="F362" s="153" t="s">
        <v>801</v>
      </c>
      <c r="H362" s="154">
        <v>61.651000000000003</v>
      </c>
      <c r="I362" s="155"/>
      <c r="J362" s="155"/>
      <c r="M362" s="150"/>
      <c r="N362" s="156"/>
      <c r="X362" s="157"/>
      <c r="AT362" s="152" t="s">
        <v>160</v>
      </c>
      <c r="AU362" s="152" t="s">
        <v>89</v>
      </c>
      <c r="AV362" s="12" t="s">
        <v>89</v>
      </c>
      <c r="AW362" s="12" t="s">
        <v>4</v>
      </c>
      <c r="AX362" s="12" t="s">
        <v>87</v>
      </c>
      <c r="AY362" s="152" t="s">
        <v>151</v>
      </c>
    </row>
    <row r="363" spans="2:65" s="1" customFormat="1" ht="24.2" customHeight="1">
      <c r="B363" s="31"/>
      <c r="C363" s="136" t="s">
        <v>350</v>
      </c>
      <c r="D363" s="136" t="s">
        <v>154</v>
      </c>
      <c r="E363" s="137" t="s">
        <v>648</v>
      </c>
      <c r="F363" s="138" t="s">
        <v>649</v>
      </c>
      <c r="G363" s="139" t="s">
        <v>190</v>
      </c>
      <c r="H363" s="140">
        <v>92.45</v>
      </c>
      <c r="I363" s="141"/>
      <c r="J363" s="141"/>
      <c r="K363" s="142">
        <f>ROUND(P363*H363,2)</f>
        <v>0</v>
      </c>
      <c r="L363" s="138" t="s">
        <v>157</v>
      </c>
      <c r="M363" s="31"/>
      <c r="N363" s="143" t="s">
        <v>1</v>
      </c>
      <c r="O363" s="144" t="s">
        <v>42</v>
      </c>
      <c r="P363" s="145">
        <f>I363+J363</f>
        <v>0</v>
      </c>
      <c r="Q363" s="145">
        <f>ROUND(I363*H363,2)</f>
        <v>0</v>
      </c>
      <c r="R363" s="145">
        <f>ROUND(J363*H363,2)</f>
        <v>0</v>
      </c>
      <c r="T363" s="146">
        <f>S363*H363</f>
        <v>0</v>
      </c>
      <c r="U363" s="146">
        <v>2.7500000000000001E-5</v>
      </c>
      <c r="V363" s="146">
        <f>U363*H363</f>
        <v>2.5423750000000004E-3</v>
      </c>
      <c r="W363" s="146">
        <v>0</v>
      </c>
      <c r="X363" s="147">
        <f>W363*H363</f>
        <v>0</v>
      </c>
      <c r="AR363" s="148" t="s">
        <v>227</v>
      </c>
      <c r="AT363" s="148" t="s">
        <v>154</v>
      </c>
      <c r="AU363" s="148" t="s">
        <v>89</v>
      </c>
      <c r="AY363" s="16" t="s">
        <v>151</v>
      </c>
      <c r="BE363" s="149">
        <f>IF(O363="základní",K363,0)</f>
        <v>0</v>
      </c>
      <c r="BF363" s="149">
        <f>IF(O363="snížená",K363,0)</f>
        <v>0</v>
      </c>
      <c r="BG363" s="149">
        <f>IF(O363="zákl. přenesená",K363,0)</f>
        <v>0</v>
      </c>
      <c r="BH363" s="149">
        <f>IF(O363="sníž. přenesená",K363,0)</f>
        <v>0</v>
      </c>
      <c r="BI363" s="149">
        <f>IF(O363="nulová",K363,0)</f>
        <v>0</v>
      </c>
      <c r="BJ363" s="16" t="s">
        <v>87</v>
      </c>
      <c r="BK363" s="149">
        <f>ROUND(P363*H363,2)</f>
        <v>0</v>
      </c>
      <c r="BL363" s="16" t="s">
        <v>227</v>
      </c>
      <c r="BM363" s="148" t="s">
        <v>802</v>
      </c>
    </row>
    <row r="364" spans="2:65" s="14" customFormat="1">
      <c r="B364" s="165"/>
      <c r="D364" s="151" t="s">
        <v>160</v>
      </c>
      <c r="E364" s="166" t="s">
        <v>1</v>
      </c>
      <c r="F364" s="167" t="s">
        <v>620</v>
      </c>
      <c r="H364" s="166" t="s">
        <v>1</v>
      </c>
      <c r="I364" s="168"/>
      <c r="J364" s="168"/>
      <c r="M364" s="165"/>
      <c r="N364" s="169"/>
      <c r="X364" s="170"/>
      <c r="AT364" s="166" t="s">
        <v>160</v>
      </c>
      <c r="AU364" s="166" t="s">
        <v>89</v>
      </c>
      <c r="AV364" s="14" t="s">
        <v>87</v>
      </c>
      <c r="AW364" s="14" t="s">
        <v>5</v>
      </c>
      <c r="AX364" s="14" t="s">
        <v>79</v>
      </c>
      <c r="AY364" s="166" t="s">
        <v>151</v>
      </c>
    </row>
    <row r="365" spans="2:65" s="12" customFormat="1">
      <c r="B365" s="150"/>
      <c r="D365" s="151" t="s">
        <v>160</v>
      </c>
      <c r="E365" s="152" t="s">
        <v>1</v>
      </c>
      <c r="F365" s="153" t="s">
        <v>803</v>
      </c>
      <c r="H365" s="154">
        <v>3</v>
      </c>
      <c r="I365" s="155"/>
      <c r="J365" s="155"/>
      <c r="M365" s="150"/>
      <c r="N365" s="156"/>
      <c r="X365" s="157"/>
      <c r="AT365" s="152" t="s">
        <v>160</v>
      </c>
      <c r="AU365" s="152" t="s">
        <v>89</v>
      </c>
      <c r="AV365" s="12" t="s">
        <v>89</v>
      </c>
      <c r="AW365" s="12" t="s">
        <v>5</v>
      </c>
      <c r="AX365" s="12" t="s">
        <v>79</v>
      </c>
      <c r="AY365" s="152" t="s">
        <v>151</v>
      </c>
    </row>
    <row r="366" spans="2:65" s="14" customFormat="1">
      <c r="B366" s="165"/>
      <c r="D366" s="151" t="s">
        <v>160</v>
      </c>
      <c r="E366" s="166" t="s">
        <v>1</v>
      </c>
      <c r="F366" s="167" t="s">
        <v>624</v>
      </c>
      <c r="H366" s="166" t="s">
        <v>1</v>
      </c>
      <c r="I366" s="168"/>
      <c r="J366" s="168"/>
      <c r="M366" s="165"/>
      <c r="N366" s="169"/>
      <c r="X366" s="170"/>
      <c r="AT366" s="166" t="s">
        <v>160</v>
      </c>
      <c r="AU366" s="166" t="s">
        <v>89</v>
      </c>
      <c r="AV366" s="14" t="s">
        <v>87</v>
      </c>
      <c r="AW366" s="14" t="s">
        <v>5</v>
      </c>
      <c r="AX366" s="14" t="s">
        <v>79</v>
      </c>
      <c r="AY366" s="166" t="s">
        <v>151</v>
      </c>
    </row>
    <row r="367" spans="2:65" s="12" customFormat="1">
      <c r="B367" s="150"/>
      <c r="D367" s="151" t="s">
        <v>160</v>
      </c>
      <c r="E367" s="152" t="s">
        <v>1</v>
      </c>
      <c r="F367" s="153" t="s">
        <v>804</v>
      </c>
      <c r="H367" s="154">
        <v>39.85</v>
      </c>
      <c r="I367" s="155"/>
      <c r="J367" s="155"/>
      <c r="M367" s="150"/>
      <c r="N367" s="156"/>
      <c r="X367" s="157"/>
      <c r="AT367" s="152" t="s">
        <v>160</v>
      </c>
      <c r="AU367" s="152" t="s">
        <v>89</v>
      </c>
      <c r="AV367" s="12" t="s">
        <v>89</v>
      </c>
      <c r="AW367" s="12" t="s">
        <v>5</v>
      </c>
      <c r="AX367" s="12" t="s">
        <v>79</v>
      </c>
      <c r="AY367" s="152" t="s">
        <v>151</v>
      </c>
    </row>
    <row r="368" spans="2:65" s="14" customFormat="1">
      <c r="B368" s="165"/>
      <c r="D368" s="151" t="s">
        <v>160</v>
      </c>
      <c r="E368" s="166" t="s">
        <v>1</v>
      </c>
      <c r="F368" s="167" t="s">
        <v>625</v>
      </c>
      <c r="H368" s="166" t="s">
        <v>1</v>
      </c>
      <c r="I368" s="168"/>
      <c r="J368" s="168"/>
      <c r="M368" s="165"/>
      <c r="N368" s="169"/>
      <c r="X368" s="170"/>
      <c r="AT368" s="166" t="s">
        <v>160</v>
      </c>
      <c r="AU368" s="166" t="s">
        <v>89</v>
      </c>
      <c r="AV368" s="14" t="s">
        <v>87</v>
      </c>
      <c r="AW368" s="14" t="s">
        <v>5</v>
      </c>
      <c r="AX368" s="14" t="s">
        <v>79</v>
      </c>
      <c r="AY368" s="166" t="s">
        <v>151</v>
      </c>
    </row>
    <row r="369" spans="2:65" s="12" customFormat="1">
      <c r="B369" s="150"/>
      <c r="D369" s="151" t="s">
        <v>160</v>
      </c>
      <c r="E369" s="152" t="s">
        <v>1</v>
      </c>
      <c r="F369" s="153" t="s">
        <v>805</v>
      </c>
      <c r="H369" s="154">
        <v>49.6</v>
      </c>
      <c r="I369" s="155"/>
      <c r="J369" s="155"/>
      <c r="M369" s="150"/>
      <c r="N369" s="156"/>
      <c r="X369" s="157"/>
      <c r="AT369" s="152" t="s">
        <v>160</v>
      </c>
      <c r="AU369" s="152" t="s">
        <v>89</v>
      </c>
      <c r="AV369" s="12" t="s">
        <v>89</v>
      </c>
      <c r="AW369" s="12" t="s">
        <v>5</v>
      </c>
      <c r="AX369" s="12" t="s">
        <v>79</v>
      </c>
      <c r="AY369" s="152" t="s">
        <v>151</v>
      </c>
    </row>
    <row r="370" spans="2:65" s="13" customFormat="1">
      <c r="B370" s="158"/>
      <c r="D370" s="151" t="s">
        <v>160</v>
      </c>
      <c r="E370" s="159" t="s">
        <v>1</v>
      </c>
      <c r="F370" s="160" t="s">
        <v>162</v>
      </c>
      <c r="H370" s="161">
        <v>92.45</v>
      </c>
      <c r="I370" s="162"/>
      <c r="J370" s="162"/>
      <c r="M370" s="158"/>
      <c r="N370" s="163"/>
      <c r="X370" s="164"/>
      <c r="AT370" s="159" t="s">
        <v>160</v>
      </c>
      <c r="AU370" s="159" t="s">
        <v>89</v>
      </c>
      <c r="AV370" s="13" t="s">
        <v>158</v>
      </c>
      <c r="AW370" s="13" t="s">
        <v>5</v>
      </c>
      <c r="AX370" s="13" t="s">
        <v>87</v>
      </c>
      <c r="AY370" s="159" t="s">
        <v>151</v>
      </c>
    </row>
    <row r="371" spans="2:65" s="1" customFormat="1" ht="24.2" customHeight="1">
      <c r="B371" s="31"/>
      <c r="C371" s="175" t="s">
        <v>354</v>
      </c>
      <c r="D371" s="175" t="s">
        <v>232</v>
      </c>
      <c r="E371" s="176" t="s">
        <v>323</v>
      </c>
      <c r="F371" s="177" t="s">
        <v>324</v>
      </c>
      <c r="G371" s="178" t="s">
        <v>190</v>
      </c>
      <c r="H371" s="179">
        <v>94.299000000000007</v>
      </c>
      <c r="I371" s="180"/>
      <c r="J371" s="181"/>
      <c r="K371" s="182">
        <f>ROUND(P371*H371,2)</f>
        <v>0</v>
      </c>
      <c r="L371" s="177" t="s">
        <v>157</v>
      </c>
      <c r="M371" s="183"/>
      <c r="N371" s="184" t="s">
        <v>1</v>
      </c>
      <c r="O371" s="144" t="s">
        <v>42</v>
      </c>
      <c r="P371" s="145">
        <f>I371+J371</f>
        <v>0</v>
      </c>
      <c r="Q371" s="145">
        <f>ROUND(I371*H371,2)</f>
        <v>0</v>
      </c>
      <c r="R371" s="145">
        <f>ROUND(J371*H371,2)</f>
        <v>0</v>
      </c>
      <c r="T371" s="146">
        <f>S371*H371</f>
        <v>0</v>
      </c>
      <c r="U371" s="146">
        <v>3.8000000000000002E-4</v>
      </c>
      <c r="V371" s="146">
        <f>U371*H371</f>
        <v>3.5833620000000004E-2</v>
      </c>
      <c r="W371" s="146">
        <v>0</v>
      </c>
      <c r="X371" s="147">
        <f>W371*H371</f>
        <v>0</v>
      </c>
      <c r="AR371" s="148" t="s">
        <v>235</v>
      </c>
      <c r="AT371" s="148" t="s">
        <v>232</v>
      </c>
      <c r="AU371" s="148" t="s">
        <v>89</v>
      </c>
      <c r="AY371" s="16" t="s">
        <v>151</v>
      </c>
      <c r="BE371" s="149">
        <f>IF(O371="základní",K371,0)</f>
        <v>0</v>
      </c>
      <c r="BF371" s="149">
        <f>IF(O371="snížená",K371,0)</f>
        <v>0</v>
      </c>
      <c r="BG371" s="149">
        <f>IF(O371="zákl. přenesená",K371,0)</f>
        <v>0</v>
      </c>
      <c r="BH371" s="149">
        <f>IF(O371="sníž. přenesená",K371,0)</f>
        <v>0</v>
      </c>
      <c r="BI371" s="149">
        <f>IF(O371="nulová",K371,0)</f>
        <v>0</v>
      </c>
      <c r="BJ371" s="16" t="s">
        <v>87</v>
      </c>
      <c r="BK371" s="149">
        <f>ROUND(P371*H371,2)</f>
        <v>0</v>
      </c>
      <c r="BL371" s="16" t="s">
        <v>227</v>
      </c>
      <c r="BM371" s="148" t="s">
        <v>806</v>
      </c>
    </row>
    <row r="372" spans="2:65" s="14" customFormat="1">
      <c r="B372" s="165"/>
      <c r="D372" s="151" t="s">
        <v>160</v>
      </c>
      <c r="E372" s="166" t="s">
        <v>1</v>
      </c>
      <c r="F372" s="167" t="s">
        <v>620</v>
      </c>
      <c r="H372" s="166" t="s">
        <v>1</v>
      </c>
      <c r="I372" s="168"/>
      <c r="J372" s="168"/>
      <c r="M372" s="165"/>
      <c r="N372" s="169"/>
      <c r="X372" s="170"/>
      <c r="AT372" s="166" t="s">
        <v>160</v>
      </c>
      <c r="AU372" s="166" t="s">
        <v>89</v>
      </c>
      <c r="AV372" s="14" t="s">
        <v>87</v>
      </c>
      <c r="AW372" s="14" t="s">
        <v>5</v>
      </c>
      <c r="AX372" s="14" t="s">
        <v>79</v>
      </c>
      <c r="AY372" s="166" t="s">
        <v>151</v>
      </c>
    </row>
    <row r="373" spans="2:65" s="12" customFormat="1">
      <c r="B373" s="150"/>
      <c r="D373" s="151" t="s">
        <v>160</v>
      </c>
      <c r="E373" s="152" t="s">
        <v>1</v>
      </c>
      <c r="F373" s="153" t="s">
        <v>803</v>
      </c>
      <c r="H373" s="154">
        <v>3</v>
      </c>
      <c r="I373" s="155"/>
      <c r="J373" s="155"/>
      <c r="M373" s="150"/>
      <c r="N373" s="156"/>
      <c r="X373" s="157"/>
      <c r="AT373" s="152" t="s">
        <v>160</v>
      </c>
      <c r="AU373" s="152" t="s">
        <v>89</v>
      </c>
      <c r="AV373" s="12" t="s">
        <v>89</v>
      </c>
      <c r="AW373" s="12" t="s">
        <v>5</v>
      </c>
      <c r="AX373" s="12" t="s">
        <v>79</v>
      </c>
      <c r="AY373" s="152" t="s">
        <v>151</v>
      </c>
    </row>
    <row r="374" spans="2:65" s="14" customFormat="1">
      <c r="B374" s="165"/>
      <c r="D374" s="151" t="s">
        <v>160</v>
      </c>
      <c r="E374" s="166" t="s">
        <v>1</v>
      </c>
      <c r="F374" s="167" t="s">
        <v>624</v>
      </c>
      <c r="H374" s="166" t="s">
        <v>1</v>
      </c>
      <c r="I374" s="168"/>
      <c r="J374" s="168"/>
      <c r="M374" s="165"/>
      <c r="N374" s="169"/>
      <c r="X374" s="170"/>
      <c r="AT374" s="166" t="s">
        <v>160</v>
      </c>
      <c r="AU374" s="166" t="s">
        <v>89</v>
      </c>
      <c r="AV374" s="14" t="s">
        <v>87</v>
      </c>
      <c r="AW374" s="14" t="s">
        <v>5</v>
      </c>
      <c r="AX374" s="14" t="s">
        <v>79</v>
      </c>
      <c r="AY374" s="166" t="s">
        <v>151</v>
      </c>
    </row>
    <row r="375" spans="2:65" s="12" customFormat="1">
      <c r="B375" s="150"/>
      <c r="D375" s="151" t="s">
        <v>160</v>
      </c>
      <c r="E375" s="152" t="s">
        <v>1</v>
      </c>
      <c r="F375" s="153" t="s">
        <v>804</v>
      </c>
      <c r="H375" s="154">
        <v>39.85</v>
      </c>
      <c r="I375" s="155"/>
      <c r="J375" s="155"/>
      <c r="M375" s="150"/>
      <c r="N375" s="156"/>
      <c r="X375" s="157"/>
      <c r="AT375" s="152" t="s">
        <v>160</v>
      </c>
      <c r="AU375" s="152" t="s">
        <v>89</v>
      </c>
      <c r="AV375" s="12" t="s">
        <v>89</v>
      </c>
      <c r="AW375" s="12" t="s">
        <v>5</v>
      </c>
      <c r="AX375" s="12" t="s">
        <v>79</v>
      </c>
      <c r="AY375" s="152" t="s">
        <v>151</v>
      </c>
    </row>
    <row r="376" spans="2:65" s="14" customFormat="1">
      <c r="B376" s="165"/>
      <c r="D376" s="151" t="s">
        <v>160</v>
      </c>
      <c r="E376" s="166" t="s">
        <v>1</v>
      </c>
      <c r="F376" s="167" t="s">
        <v>625</v>
      </c>
      <c r="H376" s="166" t="s">
        <v>1</v>
      </c>
      <c r="I376" s="168"/>
      <c r="J376" s="168"/>
      <c r="M376" s="165"/>
      <c r="N376" s="169"/>
      <c r="X376" s="170"/>
      <c r="AT376" s="166" t="s">
        <v>160</v>
      </c>
      <c r="AU376" s="166" t="s">
        <v>89</v>
      </c>
      <c r="AV376" s="14" t="s">
        <v>87</v>
      </c>
      <c r="AW376" s="14" t="s">
        <v>5</v>
      </c>
      <c r="AX376" s="14" t="s">
        <v>79</v>
      </c>
      <c r="AY376" s="166" t="s">
        <v>151</v>
      </c>
    </row>
    <row r="377" spans="2:65" s="12" customFormat="1">
      <c r="B377" s="150"/>
      <c r="D377" s="151" t="s">
        <v>160</v>
      </c>
      <c r="E377" s="152" t="s">
        <v>1</v>
      </c>
      <c r="F377" s="153" t="s">
        <v>805</v>
      </c>
      <c r="H377" s="154">
        <v>49.6</v>
      </c>
      <c r="I377" s="155"/>
      <c r="J377" s="155"/>
      <c r="M377" s="150"/>
      <c r="N377" s="156"/>
      <c r="X377" s="157"/>
      <c r="AT377" s="152" t="s">
        <v>160</v>
      </c>
      <c r="AU377" s="152" t="s">
        <v>89</v>
      </c>
      <c r="AV377" s="12" t="s">
        <v>89</v>
      </c>
      <c r="AW377" s="12" t="s">
        <v>5</v>
      </c>
      <c r="AX377" s="12" t="s">
        <v>79</v>
      </c>
      <c r="AY377" s="152" t="s">
        <v>151</v>
      </c>
    </row>
    <row r="378" spans="2:65" s="13" customFormat="1">
      <c r="B378" s="158"/>
      <c r="D378" s="151" t="s">
        <v>160</v>
      </c>
      <c r="E378" s="159" t="s">
        <v>1</v>
      </c>
      <c r="F378" s="160" t="s">
        <v>162</v>
      </c>
      <c r="H378" s="161">
        <v>92.45</v>
      </c>
      <c r="I378" s="162"/>
      <c r="J378" s="162"/>
      <c r="M378" s="158"/>
      <c r="N378" s="163"/>
      <c r="X378" s="164"/>
      <c r="AT378" s="159" t="s">
        <v>160</v>
      </c>
      <c r="AU378" s="159" t="s">
        <v>89</v>
      </c>
      <c r="AV378" s="13" t="s">
        <v>158</v>
      </c>
      <c r="AW378" s="13" t="s">
        <v>5</v>
      </c>
      <c r="AX378" s="13" t="s">
        <v>87</v>
      </c>
      <c r="AY378" s="159" t="s">
        <v>151</v>
      </c>
    </row>
    <row r="379" spans="2:65" s="12" customFormat="1">
      <c r="B379" s="150"/>
      <c r="D379" s="151" t="s">
        <v>160</v>
      </c>
      <c r="F379" s="153" t="s">
        <v>807</v>
      </c>
      <c r="H379" s="154">
        <v>94.299000000000007</v>
      </c>
      <c r="I379" s="155"/>
      <c r="J379" s="155"/>
      <c r="M379" s="150"/>
      <c r="N379" s="156"/>
      <c r="X379" s="157"/>
      <c r="AT379" s="152" t="s">
        <v>160</v>
      </c>
      <c r="AU379" s="152" t="s">
        <v>89</v>
      </c>
      <c r="AV379" s="12" t="s">
        <v>89</v>
      </c>
      <c r="AW379" s="12" t="s">
        <v>4</v>
      </c>
      <c r="AX379" s="12" t="s">
        <v>87</v>
      </c>
      <c r="AY379" s="152" t="s">
        <v>151</v>
      </c>
    </row>
    <row r="380" spans="2:65" s="1" customFormat="1" ht="24.2" customHeight="1">
      <c r="B380" s="31"/>
      <c r="C380" s="136" t="s">
        <v>358</v>
      </c>
      <c r="D380" s="136" t="s">
        <v>154</v>
      </c>
      <c r="E380" s="137" t="s">
        <v>341</v>
      </c>
      <c r="F380" s="138" t="s">
        <v>342</v>
      </c>
      <c r="G380" s="139" t="s">
        <v>292</v>
      </c>
      <c r="H380" s="140"/>
      <c r="I380" s="141"/>
      <c r="J380" s="141"/>
      <c r="K380" s="142">
        <f>ROUND(P380*H380,2)</f>
        <v>0</v>
      </c>
      <c r="L380" s="138" t="s">
        <v>157</v>
      </c>
      <c r="M380" s="31"/>
      <c r="N380" s="143" t="s">
        <v>1</v>
      </c>
      <c r="O380" s="144" t="s">
        <v>42</v>
      </c>
      <c r="P380" s="145">
        <f>I380+J380</f>
        <v>0</v>
      </c>
      <c r="Q380" s="145">
        <f>ROUND(I380*H380,2)</f>
        <v>0</v>
      </c>
      <c r="R380" s="145">
        <f>ROUND(J380*H380,2)</f>
        <v>0</v>
      </c>
      <c r="T380" s="146">
        <f>S380*H380</f>
        <v>0</v>
      </c>
      <c r="U380" s="146">
        <v>0</v>
      </c>
      <c r="V380" s="146">
        <f>U380*H380</f>
        <v>0</v>
      </c>
      <c r="W380" s="146">
        <v>0</v>
      </c>
      <c r="X380" s="147">
        <f>W380*H380</f>
        <v>0</v>
      </c>
      <c r="AR380" s="148" t="s">
        <v>227</v>
      </c>
      <c r="AT380" s="148" t="s">
        <v>154</v>
      </c>
      <c r="AU380" s="148" t="s">
        <v>89</v>
      </c>
      <c r="AY380" s="16" t="s">
        <v>151</v>
      </c>
      <c r="BE380" s="149">
        <f>IF(O380="základní",K380,0)</f>
        <v>0</v>
      </c>
      <c r="BF380" s="149">
        <f>IF(O380="snížená",K380,0)</f>
        <v>0</v>
      </c>
      <c r="BG380" s="149">
        <f>IF(O380="zákl. přenesená",K380,0)</f>
        <v>0</v>
      </c>
      <c r="BH380" s="149">
        <f>IF(O380="sníž. přenesená",K380,0)</f>
        <v>0</v>
      </c>
      <c r="BI380" s="149">
        <f>IF(O380="nulová",K380,0)</f>
        <v>0</v>
      </c>
      <c r="BJ380" s="16" t="s">
        <v>87</v>
      </c>
      <c r="BK380" s="149">
        <f>ROUND(P380*H380,2)</f>
        <v>0</v>
      </c>
      <c r="BL380" s="16" t="s">
        <v>227</v>
      </c>
      <c r="BM380" s="148" t="s">
        <v>808</v>
      </c>
    </row>
    <row r="381" spans="2:65" s="11" customFormat="1" ht="22.9" customHeight="1">
      <c r="B381" s="124"/>
      <c r="D381" s="125" t="s">
        <v>78</v>
      </c>
      <c r="E381" s="134" t="s">
        <v>344</v>
      </c>
      <c r="F381" s="134" t="s">
        <v>345</v>
      </c>
      <c r="I381" s="127"/>
      <c r="J381" s="127"/>
      <c r="K381" s="135">
        <f>BK381</f>
        <v>0</v>
      </c>
      <c r="M381" s="124"/>
      <c r="N381" s="128"/>
      <c r="Q381" s="129">
        <f>SUM(Q382:Q394)</f>
        <v>0</v>
      </c>
      <c r="R381" s="129">
        <f>SUM(R382:R394)</f>
        <v>0</v>
      </c>
      <c r="T381" s="130">
        <f>SUM(T382:T394)</f>
        <v>0</v>
      </c>
      <c r="V381" s="130">
        <f>SUM(V382:V394)</f>
        <v>0.33900999999999998</v>
      </c>
      <c r="X381" s="131">
        <f>SUM(X382:X394)</f>
        <v>9.9099999999999994E-2</v>
      </c>
      <c r="AR381" s="125" t="s">
        <v>89</v>
      </c>
      <c r="AT381" s="132" t="s">
        <v>78</v>
      </c>
      <c r="AU381" s="132" t="s">
        <v>87</v>
      </c>
      <c r="AY381" s="125" t="s">
        <v>151</v>
      </c>
      <c r="BK381" s="133">
        <f>SUM(BK382:BK394)</f>
        <v>0</v>
      </c>
    </row>
    <row r="382" spans="2:65" s="1" customFormat="1" ht="24.2" customHeight="1">
      <c r="B382" s="31"/>
      <c r="C382" s="136" t="s">
        <v>362</v>
      </c>
      <c r="D382" s="136" t="s">
        <v>154</v>
      </c>
      <c r="E382" s="137" t="s">
        <v>650</v>
      </c>
      <c r="F382" s="138" t="s">
        <v>651</v>
      </c>
      <c r="G382" s="139" t="s">
        <v>264</v>
      </c>
      <c r="H382" s="140">
        <v>2</v>
      </c>
      <c r="I382" s="141"/>
      <c r="J382" s="141"/>
      <c r="K382" s="142">
        <f>ROUND(P382*H382,2)</f>
        <v>0</v>
      </c>
      <c r="L382" s="138" t="s">
        <v>157</v>
      </c>
      <c r="M382" s="31"/>
      <c r="N382" s="143" t="s">
        <v>1</v>
      </c>
      <c r="O382" s="144" t="s">
        <v>42</v>
      </c>
      <c r="P382" s="145">
        <f>I382+J382</f>
        <v>0</v>
      </c>
      <c r="Q382" s="145">
        <f>ROUND(I382*H382,2)</f>
        <v>0</v>
      </c>
      <c r="R382" s="145">
        <f>ROUND(J382*H382,2)</f>
        <v>0</v>
      </c>
      <c r="T382" s="146">
        <f>S382*H382</f>
        <v>0</v>
      </c>
      <c r="U382" s="146">
        <v>0</v>
      </c>
      <c r="V382" s="146">
        <f>U382*H382</f>
        <v>0</v>
      </c>
      <c r="W382" s="146">
        <v>1.7049999999999999E-2</v>
      </c>
      <c r="X382" s="147">
        <f>W382*H382</f>
        <v>3.4099999999999998E-2</v>
      </c>
      <c r="AR382" s="148" t="s">
        <v>227</v>
      </c>
      <c r="AT382" s="148" t="s">
        <v>154</v>
      </c>
      <c r="AU382" s="148" t="s">
        <v>89</v>
      </c>
      <c r="AY382" s="16" t="s">
        <v>151</v>
      </c>
      <c r="BE382" s="149">
        <f>IF(O382="základní",K382,0)</f>
        <v>0</v>
      </c>
      <c r="BF382" s="149">
        <f>IF(O382="snížená",K382,0)</f>
        <v>0</v>
      </c>
      <c r="BG382" s="149">
        <f>IF(O382="zákl. přenesená",K382,0)</f>
        <v>0</v>
      </c>
      <c r="BH382" s="149">
        <f>IF(O382="sníž. přenesená",K382,0)</f>
        <v>0</v>
      </c>
      <c r="BI382" s="149">
        <f>IF(O382="nulová",K382,0)</f>
        <v>0</v>
      </c>
      <c r="BJ382" s="16" t="s">
        <v>87</v>
      </c>
      <c r="BK382" s="149">
        <f>ROUND(P382*H382,2)</f>
        <v>0</v>
      </c>
      <c r="BL382" s="16" t="s">
        <v>227</v>
      </c>
      <c r="BM382" s="148" t="s">
        <v>809</v>
      </c>
    </row>
    <row r="383" spans="2:65" s="12" customFormat="1">
      <c r="B383" s="150"/>
      <c r="D383" s="151" t="s">
        <v>160</v>
      </c>
      <c r="E383" s="152" t="s">
        <v>1</v>
      </c>
      <c r="F383" s="153" t="s">
        <v>89</v>
      </c>
      <c r="H383" s="154">
        <v>2</v>
      </c>
      <c r="I383" s="155"/>
      <c r="J383" s="155"/>
      <c r="M383" s="150"/>
      <c r="N383" s="156"/>
      <c r="X383" s="157"/>
      <c r="AT383" s="152" t="s">
        <v>160</v>
      </c>
      <c r="AU383" s="152" t="s">
        <v>89</v>
      </c>
      <c r="AV383" s="12" t="s">
        <v>89</v>
      </c>
      <c r="AW383" s="12" t="s">
        <v>5</v>
      </c>
      <c r="AX383" s="12" t="s">
        <v>79</v>
      </c>
      <c r="AY383" s="152" t="s">
        <v>151</v>
      </c>
    </row>
    <row r="384" spans="2:65" s="13" customFormat="1">
      <c r="B384" s="158"/>
      <c r="D384" s="151" t="s">
        <v>160</v>
      </c>
      <c r="E384" s="159" t="s">
        <v>1</v>
      </c>
      <c r="F384" s="160" t="s">
        <v>162</v>
      </c>
      <c r="H384" s="161">
        <v>2</v>
      </c>
      <c r="I384" s="162"/>
      <c r="J384" s="162"/>
      <c r="M384" s="158"/>
      <c r="N384" s="163"/>
      <c r="X384" s="164"/>
      <c r="AT384" s="159" t="s">
        <v>160</v>
      </c>
      <c r="AU384" s="159" t="s">
        <v>89</v>
      </c>
      <c r="AV384" s="13" t="s">
        <v>158</v>
      </c>
      <c r="AW384" s="13" t="s">
        <v>5</v>
      </c>
      <c r="AX384" s="13" t="s">
        <v>87</v>
      </c>
      <c r="AY384" s="159" t="s">
        <v>151</v>
      </c>
    </row>
    <row r="385" spans="2:65" s="1" customFormat="1" ht="21.75" customHeight="1">
      <c r="B385" s="31"/>
      <c r="C385" s="136" t="s">
        <v>368</v>
      </c>
      <c r="D385" s="136" t="s">
        <v>154</v>
      </c>
      <c r="E385" s="137" t="s">
        <v>347</v>
      </c>
      <c r="F385" s="138" t="s">
        <v>348</v>
      </c>
      <c r="G385" s="139" t="s">
        <v>287</v>
      </c>
      <c r="H385" s="140">
        <v>13</v>
      </c>
      <c r="I385" s="141"/>
      <c r="J385" s="141"/>
      <c r="K385" s="142">
        <f>ROUND(P385*H385,2)</f>
        <v>0</v>
      </c>
      <c r="L385" s="138" t="s">
        <v>1</v>
      </c>
      <c r="M385" s="31"/>
      <c r="N385" s="143" t="s">
        <v>1</v>
      </c>
      <c r="O385" s="144" t="s">
        <v>42</v>
      </c>
      <c r="P385" s="145">
        <f>I385+J385</f>
        <v>0</v>
      </c>
      <c r="Q385" s="145">
        <f>ROUND(I385*H385,2)</f>
        <v>0</v>
      </c>
      <c r="R385" s="145">
        <f>ROUND(J385*H385,2)</f>
        <v>0</v>
      </c>
      <c r="T385" s="146">
        <f>S385*H385</f>
        <v>0</v>
      </c>
      <c r="U385" s="146">
        <v>0</v>
      </c>
      <c r="V385" s="146">
        <f>U385*H385</f>
        <v>0</v>
      </c>
      <c r="W385" s="146">
        <v>5.0000000000000001E-3</v>
      </c>
      <c r="X385" s="147">
        <f>W385*H385</f>
        <v>6.5000000000000002E-2</v>
      </c>
      <c r="AR385" s="148" t="s">
        <v>227</v>
      </c>
      <c r="AT385" s="148" t="s">
        <v>154</v>
      </c>
      <c r="AU385" s="148" t="s">
        <v>89</v>
      </c>
      <c r="AY385" s="16" t="s">
        <v>151</v>
      </c>
      <c r="BE385" s="149">
        <f>IF(O385="základní",K385,0)</f>
        <v>0</v>
      </c>
      <c r="BF385" s="149">
        <f>IF(O385="snížená",K385,0)</f>
        <v>0</v>
      </c>
      <c r="BG385" s="149">
        <f>IF(O385="zákl. přenesená",K385,0)</f>
        <v>0</v>
      </c>
      <c r="BH385" s="149">
        <f>IF(O385="sníž. přenesená",K385,0)</f>
        <v>0</v>
      </c>
      <c r="BI385" s="149">
        <f>IF(O385="nulová",K385,0)</f>
        <v>0</v>
      </c>
      <c r="BJ385" s="16" t="s">
        <v>87</v>
      </c>
      <c r="BK385" s="149">
        <f>ROUND(P385*H385,2)</f>
        <v>0</v>
      </c>
      <c r="BL385" s="16" t="s">
        <v>227</v>
      </c>
      <c r="BM385" s="148" t="s">
        <v>810</v>
      </c>
    </row>
    <row r="386" spans="2:65" s="12" customFormat="1">
      <c r="B386" s="150"/>
      <c r="D386" s="151" t="s">
        <v>160</v>
      </c>
      <c r="E386" s="152" t="s">
        <v>1</v>
      </c>
      <c r="F386" s="153" t="s">
        <v>217</v>
      </c>
      <c r="H386" s="154">
        <v>13</v>
      </c>
      <c r="I386" s="155"/>
      <c r="J386" s="155"/>
      <c r="M386" s="150"/>
      <c r="N386" s="156"/>
      <c r="X386" s="157"/>
      <c r="AT386" s="152" t="s">
        <v>160</v>
      </c>
      <c r="AU386" s="152" t="s">
        <v>89</v>
      </c>
      <c r="AV386" s="12" t="s">
        <v>89</v>
      </c>
      <c r="AW386" s="12" t="s">
        <v>5</v>
      </c>
      <c r="AX386" s="12" t="s">
        <v>79</v>
      </c>
      <c r="AY386" s="152" t="s">
        <v>151</v>
      </c>
    </row>
    <row r="387" spans="2:65" s="13" customFormat="1">
      <c r="B387" s="158"/>
      <c r="D387" s="151" t="s">
        <v>160</v>
      </c>
      <c r="E387" s="159" t="s">
        <v>1</v>
      </c>
      <c r="F387" s="160" t="s">
        <v>162</v>
      </c>
      <c r="H387" s="161">
        <v>13</v>
      </c>
      <c r="I387" s="162"/>
      <c r="J387" s="162"/>
      <c r="M387" s="158"/>
      <c r="N387" s="163"/>
      <c r="X387" s="164"/>
      <c r="AT387" s="159" t="s">
        <v>160</v>
      </c>
      <c r="AU387" s="159" t="s">
        <v>89</v>
      </c>
      <c r="AV387" s="13" t="s">
        <v>158</v>
      </c>
      <c r="AW387" s="13" t="s">
        <v>5</v>
      </c>
      <c r="AX387" s="13" t="s">
        <v>87</v>
      </c>
      <c r="AY387" s="159" t="s">
        <v>151</v>
      </c>
    </row>
    <row r="388" spans="2:65" s="1" customFormat="1" ht="49.15" customHeight="1">
      <c r="B388" s="31"/>
      <c r="C388" s="136" t="s">
        <v>374</v>
      </c>
      <c r="D388" s="136" t="s">
        <v>154</v>
      </c>
      <c r="E388" s="137" t="s">
        <v>359</v>
      </c>
      <c r="F388" s="138" t="s">
        <v>360</v>
      </c>
      <c r="G388" s="139" t="s">
        <v>287</v>
      </c>
      <c r="H388" s="140">
        <v>13</v>
      </c>
      <c r="I388" s="141"/>
      <c r="J388" s="141"/>
      <c r="K388" s="142">
        <f>ROUND(P388*H388,2)</f>
        <v>0</v>
      </c>
      <c r="L388" s="138" t="s">
        <v>1</v>
      </c>
      <c r="M388" s="31"/>
      <c r="N388" s="143" t="s">
        <v>1</v>
      </c>
      <c r="O388" s="144" t="s">
        <v>42</v>
      </c>
      <c r="P388" s="145">
        <f>I388+J388</f>
        <v>0</v>
      </c>
      <c r="Q388" s="145">
        <f>ROUND(I388*H388,2)</f>
        <v>0</v>
      </c>
      <c r="R388" s="145">
        <f>ROUND(J388*H388,2)</f>
        <v>0</v>
      </c>
      <c r="T388" s="146">
        <f>S388*H388</f>
        <v>0</v>
      </c>
      <c r="U388" s="146">
        <v>2.5749999999999999E-2</v>
      </c>
      <c r="V388" s="146">
        <f>U388*H388</f>
        <v>0.33474999999999999</v>
      </c>
      <c r="W388" s="146">
        <v>0</v>
      </c>
      <c r="X388" s="147">
        <f>W388*H388</f>
        <v>0</v>
      </c>
      <c r="AR388" s="148" t="s">
        <v>227</v>
      </c>
      <c r="AT388" s="148" t="s">
        <v>154</v>
      </c>
      <c r="AU388" s="148" t="s">
        <v>89</v>
      </c>
      <c r="AY388" s="16" t="s">
        <v>151</v>
      </c>
      <c r="BE388" s="149">
        <f>IF(O388="základní",K388,0)</f>
        <v>0</v>
      </c>
      <c r="BF388" s="149">
        <f>IF(O388="snížená",K388,0)</f>
        <v>0</v>
      </c>
      <c r="BG388" s="149">
        <f>IF(O388="zákl. přenesená",K388,0)</f>
        <v>0</v>
      </c>
      <c r="BH388" s="149">
        <f>IF(O388="sníž. přenesená",K388,0)</f>
        <v>0</v>
      </c>
      <c r="BI388" s="149">
        <f>IF(O388="nulová",K388,0)</f>
        <v>0</v>
      </c>
      <c r="BJ388" s="16" t="s">
        <v>87</v>
      </c>
      <c r="BK388" s="149">
        <f>ROUND(P388*H388,2)</f>
        <v>0</v>
      </c>
      <c r="BL388" s="16" t="s">
        <v>227</v>
      </c>
      <c r="BM388" s="148" t="s">
        <v>811</v>
      </c>
    </row>
    <row r="389" spans="2:65" s="12" customFormat="1">
      <c r="B389" s="150"/>
      <c r="D389" s="151" t="s">
        <v>160</v>
      </c>
      <c r="E389" s="152" t="s">
        <v>1</v>
      </c>
      <c r="F389" s="153" t="s">
        <v>217</v>
      </c>
      <c r="H389" s="154">
        <v>13</v>
      </c>
      <c r="I389" s="155"/>
      <c r="J389" s="155"/>
      <c r="M389" s="150"/>
      <c r="N389" s="156"/>
      <c r="X389" s="157"/>
      <c r="AT389" s="152" t="s">
        <v>160</v>
      </c>
      <c r="AU389" s="152" t="s">
        <v>89</v>
      </c>
      <c r="AV389" s="12" t="s">
        <v>89</v>
      </c>
      <c r="AW389" s="12" t="s">
        <v>5</v>
      </c>
      <c r="AX389" s="12" t="s">
        <v>79</v>
      </c>
      <c r="AY389" s="152" t="s">
        <v>151</v>
      </c>
    </row>
    <row r="390" spans="2:65" s="13" customFormat="1">
      <c r="B390" s="158"/>
      <c r="D390" s="151" t="s">
        <v>160</v>
      </c>
      <c r="E390" s="159" t="s">
        <v>1</v>
      </c>
      <c r="F390" s="160" t="s">
        <v>162</v>
      </c>
      <c r="H390" s="161">
        <v>13</v>
      </c>
      <c r="I390" s="162"/>
      <c r="J390" s="162"/>
      <c r="M390" s="158"/>
      <c r="N390" s="163"/>
      <c r="X390" s="164"/>
      <c r="AT390" s="159" t="s">
        <v>160</v>
      </c>
      <c r="AU390" s="159" t="s">
        <v>89</v>
      </c>
      <c r="AV390" s="13" t="s">
        <v>158</v>
      </c>
      <c r="AW390" s="13" t="s">
        <v>5</v>
      </c>
      <c r="AX390" s="13" t="s">
        <v>87</v>
      </c>
      <c r="AY390" s="159" t="s">
        <v>151</v>
      </c>
    </row>
    <row r="391" spans="2:65" s="1" customFormat="1" ht="55.5" customHeight="1">
      <c r="B391" s="31"/>
      <c r="C391" s="136" t="s">
        <v>380</v>
      </c>
      <c r="D391" s="136" t="s">
        <v>154</v>
      </c>
      <c r="E391" s="137" t="s">
        <v>652</v>
      </c>
      <c r="F391" s="138" t="s">
        <v>653</v>
      </c>
      <c r="G391" s="139" t="s">
        <v>264</v>
      </c>
      <c r="H391" s="140">
        <v>2</v>
      </c>
      <c r="I391" s="141"/>
      <c r="J391" s="141"/>
      <c r="K391" s="142">
        <f>ROUND(P391*H391,2)</f>
        <v>0</v>
      </c>
      <c r="L391" s="138" t="s">
        <v>1</v>
      </c>
      <c r="M391" s="31"/>
      <c r="N391" s="143" t="s">
        <v>1</v>
      </c>
      <c r="O391" s="144" t="s">
        <v>42</v>
      </c>
      <c r="P391" s="145">
        <f>I391+J391</f>
        <v>0</v>
      </c>
      <c r="Q391" s="145">
        <f>ROUND(I391*H391,2)</f>
        <v>0</v>
      </c>
      <c r="R391" s="145">
        <f>ROUND(J391*H391,2)</f>
        <v>0</v>
      </c>
      <c r="T391" s="146">
        <f>S391*H391</f>
        <v>0</v>
      </c>
      <c r="U391" s="146">
        <v>2.1299999999999999E-3</v>
      </c>
      <c r="V391" s="146">
        <f>U391*H391</f>
        <v>4.2599999999999999E-3</v>
      </c>
      <c r="W391" s="146">
        <v>0</v>
      </c>
      <c r="X391" s="147">
        <f>W391*H391</f>
        <v>0</v>
      </c>
      <c r="AR391" s="148" t="s">
        <v>227</v>
      </c>
      <c r="AT391" s="148" t="s">
        <v>154</v>
      </c>
      <c r="AU391" s="148" t="s">
        <v>89</v>
      </c>
      <c r="AY391" s="16" t="s">
        <v>151</v>
      </c>
      <c r="BE391" s="149">
        <f>IF(O391="základní",K391,0)</f>
        <v>0</v>
      </c>
      <c r="BF391" s="149">
        <f>IF(O391="snížená",K391,0)</f>
        <v>0</v>
      </c>
      <c r="BG391" s="149">
        <f>IF(O391="zákl. přenesená",K391,0)</f>
        <v>0</v>
      </c>
      <c r="BH391" s="149">
        <f>IF(O391="sníž. přenesená",K391,0)</f>
        <v>0</v>
      </c>
      <c r="BI391" s="149">
        <f>IF(O391="nulová",K391,0)</f>
        <v>0</v>
      </c>
      <c r="BJ391" s="16" t="s">
        <v>87</v>
      </c>
      <c r="BK391" s="149">
        <f>ROUND(P391*H391,2)</f>
        <v>0</v>
      </c>
      <c r="BL391" s="16" t="s">
        <v>227</v>
      </c>
      <c r="BM391" s="148" t="s">
        <v>812</v>
      </c>
    </row>
    <row r="392" spans="2:65" s="12" customFormat="1">
      <c r="B392" s="150"/>
      <c r="D392" s="151" t="s">
        <v>160</v>
      </c>
      <c r="E392" s="152" t="s">
        <v>1</v>
      </c>
      <c r="F392" s="153" t="s">
        <v>89</v>
      </c>
      <c r="H392" s="154">
        <v>2</v>
      </c>
      <c r="I392" s="155"/>
      <c r="J392" s="155"/>
      <c r="M392" s="150"/>
      <c r="N392" s="156"/>
      <c r="X392" s="157"/>
      <c r="AT392" s="152" t="s">
        <v>160</v>
      </c>
      <c r="AU392" s="152" t="s">
        <v>89</v>
      </c>
      <c r="AV392" s="12" t="s">
        <v>89</v>
      </c>
      <c r="AW392" s="12" t="s">
        <v>5</v>
      </c>
      <c r="AX392" s="12" t="s">
        <v>79</v>
      </c>
      <c r="AY392" s="152" t="s">
        <v>151</v>
      </c>
    </row>
    <row r="393" spans="2:65" s="13" customFormat="1">
      <c r="B393" s="158"/>
      <c r="D393" s="151" t="s">
        <v>160</v>
      </c>
      <c r="E393" s="159" t="s">
        <v>1</v>
      </c>
      <c r="F393" s="160" t="s">
        <v>162</v>
      </c>
      <c r="H393" s="161">
        <v>2</v>
      </c>
      <c r="I393" s="162"/>
      <c r="J393" s="162"/>
      <c r="M393" s="158"/>
      <c r="N393" s="163"/>
      <c r="X393" s="164"/>
      <c r="AT393" s="159" t="s">
        <v>160</v>
      </c>
      <c r="AU393" s="159" t="s">
        <v>89</v>
      </c>
      <c r="AV393" s="13" t="s">
        <v>158</v>
      </c>
      <c r="AW393" s="13" t="s">
        <v>5</v>
      </c>
      <c r="AX393" s="13" t="s">
        <v>87</v>
      </c>
      <c r="AY393" s="159" t="s">
        <v>151</v>
      </c>
    </row>
    <row r="394" spans="2:65" s="1" customFormat="1" ht="24.2" customHeight="1">
      <c r="B394" s="31"/>
      <c r="C394" s="136" t="s">
        <v>384</v>
      </c>
      <c r="D394" s="136" t="s">
        <v>154</v>
      </c>
      <c r="E394" s="137" t="s">
        <v>363</v>
      </c>
      <c r="F394" s="138" t="s">
        <v>364</v>
      </c>
      <c r="G394" s="139" t="s">
        <v>292</v>
      </c>
      <c r="H394" s="140"/>
      <c r="I394" s="141"/>
      <c r="J394" s="141"/>
      <c r="K394" s="142">
        <f>ROUND(P394*H394,2)</f>
        <v>0</v>
      </c>
      <c r="L394" s="138" t="s">
        <v>157</v>
      </c>
      <c r="M394" s="31"/>
      <c r="N394" s="143" t="s">
        <v>1</v>
      </c>
      <c r="O394" s="144" t="s">
        <v>42</v>
      </c>
      <c r="P394" s="145">
        <f>I394+J394</f>
        <v>0</v>
      </c>
      <c r="Q394" s="145">
        <f>ROUND(I394*H394,2)</f>
        <v>0</v>
      </c>
      <c r="R394" s="145">
        <f>ROUND(J394*H394,2)</f>
        <v>0</v>
      </c>
      <c r="T394" s="146">
        <f>S394*H394</f>
        <v>0</v>
      </c>
      <c r="U394" s="146">
        <v>0</v>
      </c>
      <c r="V394" s="146">
        <f>U394*H394</f>
        <v>0</v>
      </c>
      <c r="W394" s="146">
        <v>0</v>
      </c>
      <c r="X394" s="147">
        <f>W394*H394</f>
        <v>0</v>
      </c>
      <c r="AR394" s="148" t="s">
        <v>227</v>
      </c>
      <c r="AT394" s="148" t="s">
        <v>154</v>
      </c>
      <c r="AU394" s="148" t="s">
        <v>89</v>
      </c>
      <c r="AY394" s="16" t="s">
        <v>151</v>
      </c>
      <c r="BE394" s="149">
        <f>IF(O394="základní",K394,0)</f>
        <v>0</v>
      </c>
      <c r="BF394" s="149">
        <f>IF(O394="snížená",K394,0)</f>
        <v>0</v>
      </c>
      <c r="BG394" s="149">
        <f>IF(O394="zákl. přenesená",K394,0)</f>
        <v>0</v>
      </c>
      <c r="BH394" s="149">
        <f>IF(O394="sníž. přenesená",K394,0)</f>
        <v>0</v>
      </c>
      <c r="BI394" s="149">
        <f>IF(O394="nulová",K394,0)</f>
        <v>0</v>
      </c>
      <c r="BJ394" s="16" t="s">
        <v>87</v>
      </c>
      <c r="BK394" s="149">
        <f>ROUND(P394*H394,2)</f>
        <v>0</v>
      </c>
      <c r="BL394" s="16" t="s">
        <v>227</v>
      </c>
      <c r="BM394" s="148" t="s">
        <v>813</v>
      </c>
    </row>
    <row r="395" spans="2:65" s="11" customFormat="1" ht="22.9" customHeight="1">
      <c r="B395" s="124"/>
      <c r="D395" s="125" t="s">
        <v>78</v>
      </c>
      <c r="E395" s="134" t="s">
        <v>366</v>
      </c>
      <c r="F395" s="134" t="s">
        <v>367</v>
      </c>
      <c r="I395" s="127"/>
      <c r="J395" s="127"/>
      <c r="K395" s="135">
        <f>BK395</f>
        <v>0</v>
      </c>
      <c r="M395" s="124"/>
      <c r="N395" s="128"/>
      <c r="Q395" s="129">
        <f>Q396</f>
        <v>0</v>
      </c>
      <c r="R395" s="129">
        <f>R396</f>
        <v>0</v>
      </c>
      <c r="T395" s="130">
        <f>T396</f>
        <v>0</v>
      </c>
      <c r="V395" s="130">
        <f>V396</f>
        <v>0</v>
      </c>
      <c r="X395" s="131">
        <f>X396</f>
        <v>0</v>
      </c>
      <c r="AR395" s="125" t="s">
        <v>89</v>
      </c>
      <c r="AT395" s="132" t="s">
        <v>78</v>
      </c>
      <c r="AU395" s="132" t="s">
        <v>87</v>
      </c>
      <c r="AY395" s="125" t="s">
        <v>151</v>
      </c>
      <c r="BK395" s="133">
        <f>BK396</f>
        <v>0</v>
      </c>
    </row>
    <row r="396" spans="2:65" s="1" customFormat="1" ht="62.65" customHeight="1">
      <c r="B396" s="31"/>
      <c r="C396" s="136" t="s">
        <v>389</v>
      </c>
      <c r="D396" s="136" t="s">
        <v>154</v>
      </c>
      <c r="E396" s="137" t="s">
        <v>369</v>
      </c>
      <c r="F396" s="138" t="s">
        <v>370</v>
      </c>
      <c r="G396" s="139" t="s">
        <v>287</v>
      </c>
      <c r="H396" s="140">
        <v>1</v>
      </c>
      <c r="I396" s="141"/>
      <c r="J396" s="141"/>
      <c r="K396" s="142">
        <f>ROUND(P396*H396,2)</f>
        <v>0</v>
      </c>
      <c r="L396" s="138" t="s">
        <v>1</v>
      </c>
      <c r="M396" s="31"/>
      <c r="N396" s="143" t="s">
        <v>1</v>
      </c>
      <c r="O396" s="144" t="s">
        <v>42</v>
      </c>
      <c r="P396" s="145">
        <f>I396+J396</f>
        <v>0</v>
      </c>
      <c r="Q396" s="145">
        <f>ROUND(I396*H396,2)</f>
        <v>0</v>
      </c>
      <c r="R396" s="145">
        <f>ROUND(J396*H396,2)</f>
        <v>0</v>
      </c>
      <c r="T396" s="146">
        <f>S396*H396</f>
        <v>0</v>
      </c>
      <c r="U396" s="146">
        <v>0</v>
      </c>
      <c r="V396" s="146">
        <f>U396*H396</f>
        <v>0</v>
      </c>
      <c r="W396" s="146">
        <v>0</v>
      </c>
      <c r="X396" s="147">
        <f>W396*H396</f>
        <v>0</v>
      </c>
      <c r="AR396" s="148" t="s">
        <v>227</v>
      </c>
      <c r="AT396" s="148" t="s">
        <v>154</v>
      </c>
      <c r="AU396" s="148" t="s">
        <v>89</v>
      </c>
      <c r="AY396" s="16" t="s">
        <v>151</v>
      </c>
      <c r="BE396" s="149">
        <f>IF(O396="základní",K396,0)</f>
        <v>0</v>
      </c>
      <c r="BF396" s="149">
        <f>IF(O396="snížená",K396,0)</f>
        <v>0</v>
      </c>
      <c r="BG396" s="149">
        <f>IF(O396="zákl. přenesená",K396,0)</f>
        <v>0</v>
      </c>
      <c r="BH396" s="149">
        <f>IF(O396="sníž. přenesená",K396,0)</f>
        <v>0</v>
      </c>
      <c r="BI396" s="149">
        <f>IF(O396="nulová",K396,0)</f>
        <v>0</v>
      </c>
      <c r="BJ396" s="16" t="s">
        <v>87</v>
      </c>
      <c r="BK396" s="149">
        <f>ROUND(P396*H396,2)</f>
        <v>0</v>
      </c>
      <c r="BL396" s="16" t="s">
        <v>227</v>
      </c>
      <c r="BM396" s="148" t="s">
        <v>814</v>
      </c>
    </row>
    <row r="397" spans="2:65" s="11" customFormat="1" ht="22.9" customHeight="1">
      <c r="B397" s="124"/>
      <c r="D397" s="125" t="s">
        <v>78</v>
      </c>
      <c r="E397" s="134" t="s">
        <v>372</v>
      </c>
      <c r="F397" s="134" t="s">
        <v>373</v>
      </c>
      <c r="I397" s="127"/>
      <c r="J397" s="127"/>
      <c r="K397" s="135">
        <f>BK397</f>
        <v>0</v>
      </c>
      <c r="M397" s="124"/>
      <c r="N397" s="128"/>
      <c r="Q397" s="129">
        <f>SUM(Q398:Q439)</f>
        <v>0</v>
      </c>
      <c r="R397" s="129">
        <f>SUM(R398:R439)</f>
        <v>0</v>
      </c>
      <c r="T397" s="130">
        <f>SUM(T398:T439)</f>
        <v>0</v>
      </c>
      <c r="V397" s="130">
        <f>SUM(V398:V439)</f>
        <v>0.29947490000000004</v>
      </c>
      <c r="X397" s="131">
        <f>SUM(X398:X439)</f>
        <v>0</v>
      </c>
      <c r="AR397" s="125" t="s">
        <v>89</v>
      </c>
      <c r="AT397" s="132" t="s">
        <v>78</v>
      </c>
      <c r="AU397" s="132" t="s">
        <v>87</v>
      </c>
      <c r="AY397" s="125" t="s">
        <v>151</v>
      </c>
      <c r="BK397" s="133">
        <f>SUM(BK398:BK439)</f>
        <v>0</v>
      </c>
    </row>
    <row r="398" spans="2:65" s="1" customFormat="1" ht="49.15" customHeight="1">
      <c r="B398" s="31"/>
      <c r="C398" s="136" t="s">
        <v>395</v>
      </c>
      <c r="D398" s="136" t="s">
        <v>154</v>
      </c>
      <c r="E398" s="137" t="s">
        <v>654</v>
      </c>
      <c r="F398" s="138" t="s">
        <v>655</v>
      </c>
      <c r="G398" s="139" t="s">
        <v>97</v>
      </c>
      <c r="H398" s="140">
        <v>19.690000000000001</v>
      </c>
      <c r="I398" s="141"/>
      <c r="J398" s="141"/>
      <c r="K398" s="142">
        <f>ROUND(P398*H398,2)</f>
        <v>0</v>
      </c>
      <c r="L398" s="138" t="s">
        <v>1</v>
      </c>
      <c r="M398" s="31"/>
      <c r="N398" s="143" t="s">
        <v>1</v>
      </c>
      <c r="O398" s="144" t="s">
        <v>42</v>
      </c>
      <c r="P398" s="145">
        <f>I398+J398</f>
        <v>0</v>
      </c>
      <c r="Q398" s="145">
        <f>ROUND(I398*H398,2)</f>
        <v>0</v>
      </c>
      <c r="R398" s="145">
        <f>ROUND(J398*H398,2)</f>
        <v>0</v>
      </c>
      <c r="T398" s="146">
        <f>S398*H398</f>
        <v>0</v>
      </c>
      <c r="U398" s="146">
        <v>0</v>
      </c>
      <c r="V398" s="146">
        <f>U398*H398</f>
        <v>0</v>
      </c>
      <c r="W398" s="146">
        <v>0</v>
      </c>
      <c r="X398" s="147">
        <f>W398*H398</f>
        <v>0</v>
      </c>
      <c r="AR398" s="148" t="s">
        <v>227</v>
      </c>
      <c r="AT398" s="148" t="s">
        <v>154</v>
      </c>
      <c r="AU398" s="148" t="s">
        <v>89</v>
      </c>
      <c r="AY398" s="16" t="s">
        <v>151</v>
      </c>
      <c r="BE398" s="149">
        <f>IF(O398="základní",K398,0)</f>
        <v>0</v>
      </c>
      <c r="BF398" s="149">
        <f>IF(O398="snížená",K398,0)</f>
        <v>0</v>
      </c>
      <c r="BG398" s="149">
        <f>IF(O398="zákl. přenesená",K398,0)</f>
        <v>0</v>
      </c>
      <c r="BH398" s="149">
        <f>IF(O398="sníž. přenesená",K398,0)</f>
        <v>0</v>
      </c>
      <c r="BI398" s="149">
        <f>IF(O398="nulová",K398,0)</f>
        <v>0</v>
      </c>
      <c r="BJ398" s="16" t="s">
        <v>87</v>
      </c>
      <c r="BK398" s="149">
        <f>ROUND(P398*H398,2)</f>
        <v>0</v>
      </c>
      <c r="BL398" s="16" t="s">
        <v>227</v>
      </c>
      <c r="BM398" s="148" t="s">
        <v>815</v>
      </c>
    </row>
    <row r="399" spans="2:65" s="14" customFormat="1">
      <c r="B399" s="165"/>
      <c r="D399" s="151" t="s">
        <v>160</v>
      </c>
      <c r="E399" s="166" t="s">
        <v>1</v>
      </c>
      <c r="F399" s="167" t="s">
        <v>620</v>
      </c>
      <c r="H399" s="166" t="s">
        <v>1</v>
      </c>
      <c r="I399" s="168"/>
      <c r="J399" s="168"/>
      <c r="M399" s="165"/>
      <c r="N399" s="169"/>
      <c r="X399" s="170"/>
      <c r="AT399" s="166" t="s">
        <v>160</v>
      </c>
      <c r="AU399" s="166" t="s">
        <v>89</v>
      </c>
      <c r="AV399" s="14" t="s">
        <v>87</v>
      </c>
      <c r="AW399" s="14" t="s">
        <v>5</v>
      </c>
      <c r="AX399" s="14" t="s">
        <v>79</v>
      </c>
      <c r="AY399" s="166" t="s">
        <v>151</v>
      </c>
    </row>
    <row r="400" spans="2:65" s="14" customFormat="1">
      <c r="B400" s="165"/>
      <c r="D400" s="151" t="s">
        <v>160</v>
      </c>
      <c r="E400" s="166" t="s">
        <v>1</v>
      </c>
      <c r="F400" s="167" t="s">
        <v>816</v>
      </c>
      <c r="H400" s="166" t="s">
        <v>1</v>
      </c>
      <c r="I400" s="168"/>
      <c r="J400" s="168"/>
      <c r="M400" s="165"/>
      <c r="N400" s="169"/>
      <c r="X400" s="170"/>
      <c r="AT400" s="166" t="s">
        <v>160</v>
      </c>
      <c r="AU400" s="166" t="s">
        <v>89</v>
      </c>
      <c r="AV400" s="14" t="s">
        <v>87</v>
      </c>
      <c r="AW400" s="14" t="s">
        <v>5</v>
      </c>
      <c r="AX400" s="14" t="s">
        <v>79</v>
      </c>
      <c r="AY400" s="166" t="s">
        <v>151</v>
      </c>
    </row>
    <row r="401" spans="2:65" s="12" customFormat="1">
      <c r="B401" s="150"/>
      <c r="D401" s="151" t="s">
        <v>160</v>
      </c>
      <c r="E401" s="152" t="s">
        <v>1</v>
      </c>
      <c r="F401" s="153" t="s">
        <v>817</v>
      </c>
      <c r="H401" s="154">
        <v>0.82499999999999996</v>
      </c>
      <c r="I401" s="155"/>
      <c r="J401" s="155"/>
      <c r="M401" s="150"/>
      <c r="N401" s="156"/>
      <c r="X401" s="157"/>
      <c r="AT401" s="152" t="s">
        <v>160</v>
      </c>
      <c r="AU401" s="152" t="s">
        <v>89</v>
      </c>
      <c r="AV401" s="12" t="s">
        <v>89</v>
      </c>
      <c r="AW401" s="12" t="s">
        <v>5</v>
      </c>
      <c r="AX401" s="12" t="s">
        <v>79</v>
      </c>
      <c r="AY401" s="152" t="s">
        <v>151</v>
      </c>
    </row>
    <row r="402" spans="2:65" s="14" customFormat="1">
      <c r="B402" s="165"/>
      <c r="D402" s="151" t="s">
        <v>160</v>
      </c>
      <c r="E402" s="166" t="s">
        <v>1</v>
      </c>
      <c r="F402" s="167" t="s">
        <v>818</v>
      </c>
      <c r="H402" s="166" t="s">
        <v>1</v>
      </c>
      <c r="I402" s="168"/>
      <c r="J402" s="168"/>
      <c r="M402" s="165"/>
      <c r="N402" s="169"/>
      <c r="X402" s="170"/>
      <c r="AT402" s="166" t="s">
        <v>160</v>
      </c>
      <c r="AU402" s="166" t="s">
        <v>89</v>
      </c>
      <c r="AV402" s="14" t="s">
        <v>87</v>
      </c>
      <c r="AW402" s="14" t="s">
        <v>5</v>
      </c>
      <c r="AX402" s="14" t="s">
        <v>79</v>
      </c>
      <c r="AY402" s="166" t="s">
        <v>151</v>
      </c>
    </row>
    <row r="403" spans="2:65" s="12" customFormat="1">
      <c r="B403" s="150"/>
      <c r="D403" s="151" t="s">
        <v>160</v>
      </c>
      <c r="E403" s="152" t="s">
        <v>1</v>
      </c>
      <c r="F403" s="153" t="s">
        <v>819</v>
      </c>
      <c r="H403" s="154">
        <v>0.15</v>
      </c>
      <c r="I403" s="155"/>
      <c r="J403" s="155"/>
      <c r="M403" s="150"/>
      <c r="N403" s="156"/>
      <c r="X403" s="157"/>
      <c r="AT403" s="152" t="s">
        <v>160</v>
      </c>
      <c r="AU403" s="152" t="s">
        <v>89</v>
      </c>
      <c r="AV403" s="12" t="s">
        <v>89</v>
      </c>
      <c r="AW403" s="12" t="s">
        <v>5</v>
      </c>
      <c r="AX403" s="12" t="s">
        <v>79</v>
      </c>
      <c r="AY403" s="152" t="s">
        <v>151</v>
      </c>
    </row>
    <row r="404" spans="2:65" s="14" customFormat="1">
      <c r="B404" s="165"/>
      <c r="D404" s="151" t="s">
        <v>160</v>
      </c>
      <c r="E404" s="166" t="s">
        <v>1</v>
      </c>
      <c r="F404" s="167" t="s">
        <v>706</v>
      </c>
      <c r="H404" s="166" t="s">
        <v>1</v>
      </c>
      <c r="I404" s="168"/>
      <c r="J404" s="168"/>
      <c r="M404" s="165"/>
      <c r="N404" s="169"/>
      <c r="X404" s="170"/>
      <c r="AT404" s="166" t="s">
        <v>160</v>
      </c>
      <c r="AU404" s="166" t="s">
        <v>89</v>
      </c>
      <c r="AV404" s="14" t="s">
        <v>87</v>
      </c>
      <c r="AW404" s="14" t="s">
        <v>5</v>
      </c>
      <c r="AX404" s="14" t="s">
        <v>79</v>
      </c>
      <c r="AY404" s="166" t="s">
        <v>151</v>
      </c>
    </row>
    <row r="405" spans="2:65" s="14" customFormat="1">
      <c r="B405" s="165"/>
      <c r="D405" s="151" t="s">
        <v>160</v>
      </c>
      <c r="E405" s="166" t="s">
        <v>1</v>
      </c>
      <c r="F405" s="167" t="s">
        <v>816</v>
      </c>
      <c r="H405" s="166" t="s">
        <v>1</v>
      </c>
      <c r="I405" s="168"/>
      <c r="J405" s="168"/>
      <c r="M405" s="165"/>
      <c r="N405" s="169"/>
      <c r="X405" s="170"/>
      <c r="AT405" s="166" t="s">
        <v>160</v>
      </c>
      <c r="AU405" s="166" t="s">
        <v>89</v>
      </c>
      <c r="AV405" s="14" t="s">
        <v>87</v>
      </c>
      <c r="AW405" s="14" t="s">
        <v>5</v>
      </c>
      <c r="AX405" s="14" t="s">
        <v>79</v>
      </c>
      <c r="AY405" s="166" t="s">
        <v>151</v>
      </c>
    </row>
    <row r="406" spans="2:65" s="12" customFormat="1">
      <c r="B406" s="150"/>
      <c r="D406" s="151" t="s">
        <v>160</v>
      </c>
      <c r="E406" s="152" t="s">
        <v>1</v>
      </c>
      <c r="F406" s="153" t="s">
        <v>778</v>
      </c>
      <c r="H406" s="154">
        <v>8.8650000000000002</v>
      </c>
      <c r="I406" s="155"/>
      <c r="J406" s="155"/>
      <c r="M406" s="150"/>
      <c r="N406" s="156"/>
      <c r="X406" s="157"/>
      <c r="AT406" s="152" t="s">
        <v>160</v>
      </c>
      <c r="AU406" s="152" t="s">
        <v>89</v>
      </c>
      <c r="AV406" s="12" t="s">
        <v>89</v>
      </c>
      <c r="AW406" s="12" t="s">
        <v>5</v>
      </c>
      <c r="AX406" s="12" t="s">
        <v>79</v>
      </c>
      <c r="AY406" s="152" t="s">
        <v>151</v>
      </c>
    </row>
    <row r="407" spans="2:65" s="14" customFormat="1">
      <c r="B407" s="165"/>
      <c r="D407" s="151" t="s">
        <v>160</v>
      </c>
      <c r="E407" s="166" t="s">
        <v>1</v>
      </c>
      <c r="F407" s="167" t="s">
        <v>820</v>
      </c>
      <c r="H407" s="166" t="s">
        <v>1</v>
      </c>
      <c r="I407" s="168"/>
      <c r="J407" s="168"/>
      <c r="M407" s="165"/>
      <c r="N407" s="169"/>
      <c r="X407" s="170"/>
      <c r="AT407" s="166" t="s">
        <v>160</v>
      </c>
      <c r="AU407" s="166" t="s">
        <v>89</v>
      </c>
      <c r="AV407" s="14" t="s">
        <v>87</v>
      </c>
      <c r="AW407" s="14" t="s">
        <v>5</v>
      </c>
      <c r="AX407" s="14" t="s">
        <v>79</v>
      </c>
      <c r="AY407" s="166" t="s">
        <v>151</v>
      </c>
    </row>
    <row r="408" spans="2:65" s="12" customFormat="1">
      <c r="B408" s="150"/>
      <c r="D408" s="151" t="s">
        <v>160</v>
      </c>
      <c r="E408" s="152" t="s">
        <v>1</v>
      </c>
      <c r="F408" s="153" t="s">
        <v>778</v>
      </c>
      <c r="H408" s="154">
        <v>8.8650000000000002</v>
      </c>
      <c r="I408" s="155"/>
      <c r="J408" s="155"/>
      <c r="M408" s="150"/>
      <c r="N408" s="156"/>
      <c r="X408" s="157"/>
      <c r="AT408" s="152" t="s">
        <v>160</v>
      </c>
      <c r="AU408" s="152" t="s">
        <v>89</v>
      </c>
      <c r="AV408" s="12" t="s">
        <v>89</v>
      </c>
      <c r="AW408" s="12" t="s">
        <v>5</v>
      </c>
      <c r="AX408" s="12" t="s">
        <v>79</v>
      </c>
      <c r="AY408" s="152" t="s">
        <v>151</v>
      </c>
    </row>
    <row r="409" spans="2:65" s="14" customFormat="1">
      <c r="B409" s="165"/>
      <c r="D409" s="151" t="s">
        <v>160</v>
      </c>
      <c r="E409" s="166" t="s">
        <v>1</v>
      </c>
      <c r="F409" s="167" t="s">
        <v>821</v>
      </c>
      <c r="H409" s="166" t="s">
        <v>1</v>
      </c>
      <c r="I409" s="168"/>
      <c r="J409" s="168"/>
      <c r="M409" s="165"/>
      <c r="N409" s="169"/>
      <c r="X409" s="170"/>
      <c r="AT409" s="166" t="s">
        <v>160</v>
      </c>
      <c r="AU409" s="166" t="s">
        <v>89</v>
      </c>
      <c r="AV409" s="14" t="s">
        <v>87</v>
      </c>
      <c r="AW409" s="14" t="s">
        <v>5</v>
      </c>
      <c r="AX409" s="14" t="s">
        <v>79</v>
      </c>
      <c r="AY409" s="166" t="s">
        <v>151</v>
      </c>
    </row>
    <row r="410" spans="2:65" s="12" customFormat="1">
      <c r="B410" s="150"/>
      <c r="D410" s="151" t="s">
        <v>160</v>
      </c>
      <c r="E410" s="152" t="s">
        <v>1</v>
      </c>
      <c r="F410" s="153" t="s">
        <v>822</v>
      </c>
      <c r="H410" s="154">
        <v>0.98499999999999999</v>
      </c>
      <c r="I410" s="155"/>
      <c r="J410" s="155"/>
      <c r="M410" s="150"/>
      <c r="N410" s="156"/>
      <c r="X410" s="157"/>
      <c r="AT410" s="152" t="s">
        <v>160</v>
      </c>
      <c r="AU410" s="152" t="s">
        <v>89</v>
      </c>
      <c r="AV410" s="12" t="s">
        <v>89</v>
      </c>
      <c r="AW410" s="12" t="s">
        <v>5</v>
      </c>
      <c r="AX410" s="12" t="s">
        <v>79</v>
      </c>
      <c r="AY410" s="152" t="s">
        <v>151</v>
      </c>
    </row>
    <row r="411" spans="2:65" s="13" customFormat="1">
      <c r="B411" s="158"/>
      <c r="D411" s="151" t="s">
        <v>160</v>
      </c>
      <c r="E411" s="159" t="s">
        <v>1</v>
      </c>
      <c r="F411" s="160" t="s">
        <v>162</v>
      </c>
      <c r="H411" s="161">
        <v>19.689999999999998</v>
      </c>
      <c r="I411" s="162"/>
      <c r="J411" s="162"/>
      <c r="M411" s="158"/>
      <c r="N411" s="163"/>
      <c r="X411" s="164"/>
      <c r="AT411" s="159" t="s">
        <v>160</v>
      </c>
      <c r="AU411" s="159" t="s">
        <v>89</v>
      </c>
      <c r="AV411" s="13" t="s">
        <v>158</v>
      </c>
      <c r="AW411" s="13" t="s">
        <v>5</v>
      </c>
      <c r="AX411" s="13" t="s">
        <v>87</v>
      </c>
      <c r="AY411" s="159" t="s">
        <v>151</v>
      </c>
    </row>
    <row r="412" spans="2:65" s="1" customFormat="1" ht="24">
      <c r="B412" s="31"/>
      <c r="C412" s="175" t="s">
        <v>401</v>
      </c>
      <c r="D412" s="175" t="s">
        <v>232</v>
      </c>
      <c r="E412" s="176" t="s">
        <v>656</v>
      </c>
      <c r="F412" s="177" t="s">
        <v>657</v>
      </c>
      <c r="G412" s="178" t="s">
        <v>97</v>
      </c>
      <c r="H412" s="179">
        <v>10.659000000000001</v>
      </c>
      <c r="I412" s="180"/>
      <c r="J412" s="181"/>
      <c r="K412" s="182">
        <f>ROUND(P412*H412,2)</f>
        <v>0</v>
      </c>
      <c r="L412" s="177" t="s">
        <v>157</v>
      </c>
      <c r="M412" s="183"/>
      <c r="N412" s="184" t="s">
        <v>1</v>
      </c>
      <c r="O412" s="144" t="s">
        <v>42</v>
      </c>
      <c r="P412" s="145">
        <f>I412+J412</f>
        <v>0</v>
      </c>
      <c r="Q412" s="145">
        <f>ROUND(I412*H412,2)</f>
        <v>0</v>
      </c>
      <c r="R412" s="145">
        <f>ROUND(J412*H412,2)</f>
        <v>0</v>
      </c>
      <c r="T412" s="146">
        <f>S412*H412</f>
        <v>0</v>
      </c>
      <c r="U412" s="146">
        <v>1.49E-2</v>
      </c>
      <c r="V412" s="146">
        <f>U412*H412</f>
        <v>0.15881910000000002</v>
      </c>
      <c r="W412" s="146">
        <v>0</v>
      </c>
      <c r="X412" s="147">
        <f>W412*H412</f>
        <v>0</v>
      </c>
      <c r="AR412" s="148" t="s">
        <v>235</v>
      </c>
      <c r="AT412" s="148" t="s">
        <v>232</v>
      </c>
      <c r="AU412" s="148" t="s">
        <v>89</v>
      </c>
      <c r="AY412" s="16" t="s">
        <v>151</v>
      </c>
      <c r="BE412" s="149">
        <f>IF(O412="základní",K412,0)</f>
        <v>0</v>
      </c>
      <c r="BF412" s="149">
        <f>IF(O412="snížená",K412,0)</f>
        <v>0</v>
      </c>
      <c r="BG412" s="149">
        <f>IF(O412="zákl. přenesená",K412,0)</f>
        <v>0</v>
      </c>
      <c r="BH412" s="149">
        <f>IF(O412="sníž. přenesená",K412,0)</f>
        <v>0</v>
      </c>
      <c r="BI412" s="149">
        <f>IF(O412="nulová",K412,0)</f>
        <v>0</v>
      </c>
      <c r="BJ412" s="16" t="s">
        <v>87</v>
      </c>
      <c r="BK412" s="149">
        <f>ROUND(P412*H412,2)</f>
        <v>0</v>
      </c>
      <c r="BL412" s="16" t="s">
        <v>227</v>
      </c>
      <c r="BM412" s="148" t="s">
        <v>823</v>
      </c>
    </row>
    <row r="413" spans="2:65" s="14" customFormat="1">
      <c r="B413" s="165"/>
      <c r="D413" s="151" t="s">
        <v>160</v>
      </c>
      <c r="E413" s="166" t="s">
        <v>1</v>
      </c>
      <c r="F413" s="167" t="s">
        <v>620</v>
      </c>
      <c r="H413" s="166" t="s">
        <v>1</v>
      </c>
      <c r="I413" s="168"/>
      <c r="J413" s="168"/>
      <c r="M413" s="165"/>
      <c r="N413" s="169"/>
      <c r="X413" s="170"/>
      <c r="AT413" s="166" t="s">
        <v>160</v>
      </c>
      <c r="AU413" s="166" t="s">
        <v>89</v>
      </c>
      <c r="AV413" s="14" t="s">
        <v>87</v>
      </c>
      <c r="AW413" s="14" t="s">
        <v>5</v>
      </c>
      <c r="AX413" s="14" t="s">
        <v>79</v>
      </c>
      <c r="AY413" s="166" t="s">
        <v>151</v>
      </c>
    </row>
    <row r="414" spans="2:65" s="14" customFormat="1">
      <c r="B414" s="165"/>
      <c r="D414" s="151" t="s">
        <v>160</v>
      </c>
      <c r="E414" s="166" t="s">
        <v>1</v>
      </c>
      <c r="F414" s="167" t="s">
        <v>816</v>
      </c>
      <c r="H414" s="166" t="s">
        <v>1</v>
      </c>
      <c r="I414" s="168"/>
      <c r="J414" s="168"/>
      <c r="M414" s="165"/>
      <c r="N414" s="169"/>
      <c r="X414" s="170"/>
      <c r="AT414" s="166" t="s">
        <v>160</v>
      </c>
      <c r="AU414" s="166" t="s">
        <v>89</v>
      </c>
      <c r="AV414" s="14" t="s">
        <v>87</v>
      </c>
      <c r="AW414" s="14" t="s">
        <v>5</v>
      </c>
      <c r="AX414" s="14" t="s">
        <v>79</v>
      </c>
      <c r="AY414" s="166" t="s">
        <v>151</v>
      </c>
    </row>
    <row r="415" spans="2:65" s="12" customFormat="1">
      <c r="B415" s="150"/>
      <c r="D415" s="151" t="s">
        <v>160</v>
      </c>
      <c r="E415" s="152" t="s">
        <v>1</v>
      </c>
      <c r="F415" s="153" t="s">
        <v>817</v>
      </c>
      <c r="H415" s="154">
        <v>0.82499999999999996</v>
      </c>
      <c r="I415" s="155"/>
      <c r="J415" s="155"/>
      <c r="M415" s="150"/>
      <c r="N415" s="156"/>
      <c r="X415" s="157"/>
      <c r="AT415" s="152" t="s">
        <v>160</v>
      </c>
      <c r="AU415" s="152" t="s">
        <v>89</v>
      </c>
      <c r="AV415" s="12" t="s">
        <v>89</v>
      </c>
      <c r="AW415" s="12" t="s">
        <v>5</v>
      </c>
      <c r="AX415" s="12" t="s">
        <v>79</v>
      </c>
      <c r="AY415" s="152" t="s">
        <v>151</v>
      </c>
    </row>
    <row r="416" spans="2:65" s="14" customFormat="1">
      <c r="B416" s="165"/>
      <c r="D416" s="151" t="s">
        <v>160</v>
      </c>
      <c r="E416" s="166" t="s">
        <v>1</v>
      </c>
      <c r="F416" s="167" t="s">
        <v>706</v>
      </c>
      <c r="H416" s="166" t="s">
        <v>1</v>
      </c>
      <c r="I416" s="168"/>
      <c r="J416" s="168"/>
      <c r="M416" s="165"/>
      <c r="N416" s="169"/>
      <c r="X416" s="170"/>
      <c r="AT416" s="166" t="s">
        <v>160</v>
      </c>
      <c r="AU416" s="166" t="s">
        <v>89</v>
      </c>
      <c r="AV416" s="14" t="s">
        <v>87</v>
      </c>
      <c r="AW416" s="14" t="s">
        <v>5</v>
      </c>
      <c r="AX416" s="14" t="s">
        <v>79</v>
      </c>
      <c r="AY416" s="166" t="s">
        <v>151</v>
      </c>
    </row>
    <row r="417" spans="2:65" s="14" customFormat="1">
      <c r="B417" s="165"/>
      <c r="D417" s="151" t="s">
        <v>160</v>
      </c>
      <c r="E417" s="166" t="s">
        <v>1</v>
      </c>
      <c r="F417" s="167" t="s">
        <v>816</v>
      </c>
      <c r="H417" s="166" t="s">
        <v>1</v>
      </c>
      <c r="I417" s="168"/>
      <c r="J417" s="168"/>
      <c r="M417" s="165"/>
      <c r="N417" s="169"/>
      <c r="X417" s="170"/>
      <c r="AT417" s="166" t="s">
        <v>160</v>
      </c>
      <c r="AU417" s="166" t="s">
        <v>89</v>
      </c>
      <c r="AV417" s="14" t="s">
        <v>87</v>
      </c>
      <c r="AW417" s="14" t="s">
        <v>5</v>
      </c>
      <c r="AX417" s="14" t="s">
        <v>79</v>
      </c>
      <c r="AY417" s="166" t="s">
        <v>151</v>
      </c>
    </row>
    <row r="418" spans="2:65" s="12" customFormat="1">
      <c r="B418" s="150"/>
      <c r="D418" s="151" t="s">
        <v>160</v>
      </c>
      <c r="E418" s="152" t="s">
        <v>1</v>
      </c>
      <c r="F418" s="153" t="s">
        <v>778</v>
      </c>
      <c r="H418" s="154">
        <v>8.8650000000000002</v>
      </c>
      <c r="I418" s="155"/>
      <c r="J418" s="155"/>
      <c r="M418" s="150"/>
      <c r="N418" s="156"/>
      <c r="X418" s="157"/>
      <c r="AT418" s="152" t="s">
        <v>160</v>
      </c>
      <c r="AU418" s="152" t="s">
        <v>89</v>
      </c>
      <c r="AV418" s="12" t="s">
        <v>89</v>
      </c>
      <c r="AW418" s="12" t="s">
        <v>5</v>
      </c>
      <c r="AX418" s="12" t="s">
        <v>79</v>
      </c>
      <c r="AY418" s="152" t="s">
        <v>151</v>
      </c>
    </row>
    <row r="419" spans="2:65" s="13" customFormat="1">
      <c r="B419" s="158"/>
      <c r="D419" s="151" t="s">
        <v>160</v>
      </c>
      <c r="E419" s="159" t="s">
        <v>1</v>
      </c>
      <c r="F419" s="160" t="s">
        <v>162</v>
      </c>
      <c r="H419" s="161">
        <v>9.69</v>
      </c>
      <c r="I419" s="162"/>
      <c r="J419" s="162"/>
      <c r="M419" s="158"/>
      <c r="N419" s="163"/>
      <c r="X419" s="164"/>
      <c r="AT419" s="159" t="s">
        <v>160</v>
      </c>
      <c r="AU419" s="159" t="s">
        <v>89</v>
      </c>
      <c r="AV419" s="13" t="s">
        <v>158</v>
      </c>
      <c r="AW419" s="13" t="s">
        <v>5</v>
      </c>
      <c r="AX419" s="13" t="s">
        <v>87</v>
      </c>
      <c r="AY419" s="159" t="s">
        <v>151</v>
      </c>
    </row>
    <row r="420" spans="2:65" s="12" customFormat="1">
      <c r="B420" s="150"/>
      <c r="D420" s="151" t="s">
        <v>160</v>
      </c>
      <c r="F420" s="153" t="s">
        <v>824</v>
      </c>
      <c r="H420" s="154">
        <v>10.659000000000001</v>
      </c>
      <c r="I420" s="155"/>
      <c r="J420" s="155"/>
      <c r="M420" s="150"/>
      <c r="N420" s="156"/>
      <c r="X420" s="157"/>
      <c r="AT420" s="152" t="s">
        <v>160</v>
      </c>
      <c r="AU420" s="152" t="s">
        <v>89</v>
      </c>
      <c r="AV420" s="12" t="s">
        <v>89</v>
      </c>
      <c r="AW420" s="12" t="s">
        <v>4</v>
      </c>
      <c r="AX420" s="12" t="s">
        <v>87</v>
      </c>
      <c r="AY420" s="152" t="s">
        <v>151</v>
      </c>
    </row>
    <row r="421" spans="2:65" s="1" customFormat="1" ht="24">
      <c r="B421" s="31"/>
      <c r="C421" s="175" t="s">
        <v>405</v>
      </c>
      <c r="D421" s="175" t="s">
        <v>232</v>
      </c>
      <c r="E421" s="176" t="s">
        <v>658</v>
      </c>
      <c r="F421" s="177" t="s">
        <v>659</v>
      </c>
      <c r="G421" s="178" t="s">
        <v>97</v>
      </c>
      <c r="H421" s="179">
        <v>0.16500000000000001</v>
      </c>
      <c r="I421" s="180"/>
      <c r="J421" s="181"/>
      <c r="K421" s="182">
        <f>ROUND(P421*H421,2)</f>
        <v>0</v>
      </c>
      <c r="L421" s="177" t="s">
        <v>157</v>
      </c>
      <c r="M421" s="183"/>
      <c r="N421" s="184" t="s">
        <v>1</v>
      </c>
      <c r="O421" s="144" t="s">
        <v>42</v>
      </c>
      <c r="P421" s="145">
        <f>I421+J421</f>
        <v>0</v>
      </c>
      <c r="Q421" s="145">
        <f>ROUND(I421*H421,2)</f>
        <v>0</v>
      </c>
      <c r="R421" s="145">
        <f>ROUND(J421*H421,2)</f>
        <v>0</v>
      </c>
      <c r="T421" s="146">
        <f>S421*H421</f>
        <v>0</v>
      </c>
      <c r="U421" s="146">
        <v>6.6E-3</v>
      </c>
      <c r="V421" s="146">
        <f>U421*H421</f>
        <v>1.0890000000000001E-3</v>
      </c>
      <c r="W421" s="146">
        <v>0</v>
      </c>
      <c r="X421" s="147">
        <f>W421*H421</f>
        <v>0</v>
      </c>
      <c r="AR421" s="148" t="s">
        <v>235</v>
      </c>
      <c r="AT421" s="148" t="s">
        <v>232</v>
      </c>
      <c r="AU421" s="148" t="s">
        <v>89</v>
      </c>
      <c r="AY421" s="16" t="s">
        <v>151</v>
      </c>
      <c r="BE421" s="149">
        <f>IF(O421="základní",K421,0)</f>
        <v>0</v>
      </c>
      <c r="BF421" s="149">
        <f>IF(O421="snížená",K421,0)</f>
        <v>0</v>
      </c>
      <c r="BG421" s="149">
        <f>IF(O421="zákl. přenesená",K421,0)</f>
        <v>0</v>
      </c>
      <c r="BH421" s="149">
        <f>IF(O421="sníž. přenesená",K421,0)</f>
        <v>0</v>
      </c>
      <c r="BI421" s="149">
        <f>IF(O421="nulová",K421,0)</f>
        <v>0</v>
      </c>
      <c r="BJ421" s="16" t="s">
        <v>87</v>
      </c>
      <c r="BK421" s="149">
        <f>ROUND(P421*H421,2)</f>
        <v>0</v>
      </c>
      <c r="BL421" s="16" t="s">
        <v>227</v>
      </c>
      <c r="BM421" s="148" t="s">
        <v>825</v>
      </c>
    </row>
    <row r="422" spans="2:65" s="14" customFormat="1">
      <c r="B422" s="165"/>
      <c r="D422" s="151" t="s">
        <v>160</v>
      </c>
      <c r="E422" s="166" t="s">
        <v>1</v>
      </c>
      <c r="F422" s="167" t="s">
        <v>620</v>
      </c>
      <c r="H422" s="166" t="s">
        <v>1</v>
      </c>
      <c r="I422" s="168"/>
      <c r="J422" s="168"/>
      <c r="M422" s="165"/>
      <c r="N422" s="169"/>
      <c r="X422" s="170"/>
      <c r="AT422" s="166" t="s">
        <v>160</v>
      </c>
      <c r="AU422" s="166" t="s">
        <v>89</v>
      </c>
      <c r="AV422" s="14" t="s">
        <v>87</v>
      </c>
      <c r="AW422" s="14" t="s">
        <v>5</v>
      </c>
      <c r="AX422" s="14" t="s">
        <v>79</v>
      </c>
      <c r="AY422" s="166" t="s">
        <v>151</v>
      </c>
    </row>
    <row r="423" spans="2:65" s="14" customFormat="1">
      <c r="B423" s="165"/>
      <c r="D423" s="151" t="s">
        <v>160</v>
      </c>
      <c r="E423" s="166" t="s">
        <v>1</v>
      </c>
      <c r="F423" s="167" t="s">
        <v>818</v>
      </c>
      <c r="H423" s="166" t="s">
        <v>1</v>
      </c>
      <c r="I423" s="168"/>
      <c r="J423" s="168"/>
      <c r="M423" s="165"/>
      <c r="N423" s="169"/>
      <c r="X423" s="170"/>
      <c r="AT423" s="166" t="s">
        <v>160</v>
      </c>
      <c r="AU423" s="166" t="s">
        <v>89</v>
      </c>
      <c r="AV423" s="14" t="s">
        <v>87</v>
      </c>
      <c r="AW423" s="14" t="s">
        <v>5</v>
      </c>
      <c r="AX423" s="14" t="s">
        <v>79</v>
      </c>
      <c r="AY423" s="166" t="s">
        <v>151</v>
      </c>
    </row>
    <row r="424" spans="2:65" s="12" customFormat="1">
      <c r="B424" s="150"/>
      <c r="D424" s="151" t="s">
        <v>160</v>
      </c>
      <c r="E424" s="152" t="s">
        <v>1</v>
      </c>
      <c r="F424" s="153" t="s">
        <v>819</v>
      </c>
      <c r="H424" s="154">
        <v>0.15</v>
      </c>
      <c r="I424" s="155"/>
      <c r="J424" s="155"/>
      <c r="M424" s="150"/>
      <c r="N424" s="156"/>
      <c r="X424" s="157"/>
      <c r="AT424" s="152" t="s">
        <v>160</v>
      </c>
      <c r="AU424" s="152" t="s">
        <v>89</v>
      </c>
      <c r="AV424" s="12" t="s">
        <v>89</v>
      </c>
      <c r="AW424" s="12" t="s">
        <v>5</v>
      </c>
      <c r="AX424" s="12" t="s">
        <v>79</v>
      </c>
      <c r="AY424" s="152" t="s">
        <v>151</v>
      </c>
    </row>
    <row r="425" spans="2:65" s="13" customFormat="1">
      <c r="B425" s="158"/>
      <c r="D425" s="151" t="s">
        <v>160</v>
      </c>
      <c r="E425" s="159" t="s">
        <v>1</v>
      </c>
      <c r="F425" s="160" t="s">
        <v>162</v>
      </c>
      <c r="H425" s="161">
        <v>0.15</v>
      </c>
      <c r="I425" s="162"/>
      <c r="J425" s="162"/>
      <c r="M425" s="158"/>
      <c r="N425" s="163"/>
      <c r="X425" s="164"/>
      <c r="AT425" s="159" t="s">
        <v>160</v>
      </c>
      <c r="AU425" s="159" t="s">
        <v>89</v>
      </c>
      <c r="AV425" s="13" t="s">
        <v>158</v>
      </c>
      <c r="AW425" s="13" t="s">
        <v>5</v>
      </c>
      <c r="AX425" s="13" t="s">
        <v>87</v>
      </c>
      <c r="AY425" s="159" t="s">
        <v>151</v>
      </c>
    </row>
    <row r="426" spans="2:65" s="12" customFormat="1">
      <c r="B426" s="150"/>
      <c r="D426" s="151" t="s">
        <v>160</v>
      </c>
      <c r="F426" s="153" t="s">
        <v>826</v>
      </c>
      <c r="H426" s="154">
        <v>0.16500000000000001</v>
      </c>
      <c r="I426" s="155"/>
      <c r="J426" s="155"/>
      <c r="M426" s="150"/>
      <c r="N426" s="156"/>
      <c r="X426" s="157"/>
      <c r="AT426" s="152" t="s">
        <v>160</v>
      </c>
      <c r="AU426" s="152" t="s">
        <v>89</v>
      </c>
      <c r="AV426" s="12" t="s">
        <v>89</v>
      </c>
      <c r="AW426" s="12" t="s">
        <v>4</v>
      </c>
      <c r="AX426" s="12" t="s">
        <v>87</v>
      </c>
      <c r="AY426" s="152" t="s">
        <v>151</v>
      </c>
    </row>
    <row r="427" spans="2:65" s="1" customFormat="1" ht="24">
      <c r="B427" s="31"/>
      <c r="C427" s="175" t="s">
        <v>411</v>
      </c>
      <c r="D427" s="175" t="s">
        <v>232</v>
      </c>
      <c r="E427" s="176" t="s">
        <v>827</v>
      </c>
      <c r="F427" s="177" t="s">
        <v>828</v>
      </c>
      <c r="G427" s="178" t="s">
        <v>97</v>
      </c>
      <c r="H427" s="179">
        <v>9.7520000000000007</v>
      </c>
      <c r="I427" s="180"/>
      <c r="J427" s="181"/>
      <c r="K427" s="182">
        <f>ROUND(P427*H427,2)</f>
        <v>0</v>
      </c>
      <c r="L427" s="177" t="s">
        <v>157</v>
      </c>
      <c r="M427" s="183"/>
      <c r="N427" s="184" t="s">
        <v>1</v>
      </c>
      <c r="O427" s="144" t="s">
        <v>42</v>
      </c>
      <c r="P427" s="145">
        <f>I427+J427</f>
        <v>0</v>
      </c>
      <c r="Q427" s="145">
        <f>ROUND(I427*H427,2)</f>
        <v>0</v>
      </c>
      <c r="R427" s="145">
        <f>ROUND(J427*H427,2)</f>
        <v>0</v>
      </c>
      <c r="T427" s="146">
        <f>S427*H427</f>
        <v>0</v>
      </c>
      <c r="U427" s="146">
        <v>1.3100000000000001E-2</v>
      </c>
      <c r="V427" s="146">
        <f>U427*H427</f>
        <v>0.12775120000000001</v>
      </c>
      <c r="W427" s="146">
        <v>0</v>
      </c>
      <c r="X427" s="147">
        <f>W427*H427</f>
        <v>0</v>
      </c>
      <c r="AR427" s="148" t="s">
        <v>235</v>
      </c>
      <c r="AT427" s="148" t="s">
        <v>232</v>
      </c>
      <c r="AU427" s="148" t="s">
        <v>89</v>
      </c>
      <c r="AY427" s="16" t="s">
        <v>151</v>
      </c>
      <c r="BE427" s="149">
        <f>IF(O427="základní",K427,0)</f>
        <v>0</v>
      </c>
      <c r="BF427" s="149">
        <f>IF(O427="snížená",K427,0)</f>
        <v>0</v>
      </c>
      <c r="BG427" s="149">
        <f>IF(O427="zákl. přenesená",K427,0)</f>
        <v>0</v>
      </c>
      <c r="BH427" s="149">
        <f>IF(O427="sníž. přenesená",K427,0)</f>
        <v>0</v>
      </c>
      <c r="BI427" s="149">
        <f>IF(O427="nulová",K427,0)</f>
        <v>0</v>
      </c>
      <c r="BJ427" s="16" t="s">
        <v>87</v>
      </c>
      <c r="BK427" s="149">
        <f>ROUND(P427*H427,2)</f>
        <v>0</v>
      </c>
      <c r="BL427" s="16" t="s">
        <v>227</v>
      </c>
      <c r="BM427" s="148" t="s">
        <v>829</v>
      </c>
    </row>
    <row r="428" spans="2:65" s="14" customFormat="1">
      <c r="B428" s="165"/>
      <c r="D428" s="151" t="s">
        <v>160</v>
      </c>
      <c r="E428" s="166" t="s">
        <v>1</v>
      </c>
      <c r="F428" s="167" t="s">
        <v>706</v>
      </c>
      <c r="H428" s="166" t="s">
        <v>1</v>
      </c>
      <c r="I428" s="168"/>
      <c r="J428" s="168"/>
      <c r="M428" s="165"/>
      <c r="N428" s="169"/>
      <c r="X428" s="170"/>
      <c r="AT428" s="166" t="s">
        <v>160</v>
      </c>
      <c r="AU428" s="166" t="s">
        <v>89</v>
      </c>
      <c r="AV428" s="14" t="s">
        <v>87</v>
      </c>
      <c r="AW428" s="14" t="s">
        <v>5</v>
      </c>
      <c r="AX428" s="14" t="s">
        <v>79</v>
      </c>
      <c r="AY428" s="166" t="s">
        <v>151</v>
      </c>
    </row>
    <row r="429" spans="2:65" s="14" customFormat="1">
      <c r="B429" s="165"/>
      <c r="D429" s="151" t="s">
        <v>160</v>
      </c>
      <c r="E429" s="166" t="s">
        <v>1</v>
      </c>
      <c r="F429" s="167" t="s">
        <v>820</v>
      </c>
      <c r="H429" s="166" t="s">
        <v>1</v>
      </c>
      <c r="I429" s="168"/>
      <c r="J429" s="168"/>
      <c r="M429" s="165"/>
      <c r="N429" s="169"/>
      <c r="X429" s="170"/>
      <c r="AT429" s="166" t="s">
        <v>160</v>
      </c>
      <c r="AU429" s="166" t="s">
        <v>89</v>
      </c>
      <c r="AV429" s="14" t="s">
        <v>87</v>
      </c>
      <c r="AW429" s="14" t="s">
        <v>5</v>
      </c>
      <c r="AX429" s="14" t="s">
        <v>79</v>
      </c>
      <c r="AY429" s="166" t="s">
        <v>151</v>
      </c>
    </row>
    <row r="430" spans="2:65" s="12" customFormat="1">
      <c r="B430" s="150"/>
      <c r="D430" s="151" t="s">
        <v>160</v>
      </c>
      <c r="E430" s="152" t="s">
        <v>1</v>
      </c>
      <c r="F430" s="153" t="s">
        <v>778</v>
      </c>
      <c r="H430" s="154">
        <v>8.8650000000000002</v>
      </c>
      <c r="I430" s="155"/>
      <c r="J430" s="155"/>
      <c r="M430" s="150"/>
      <c r="N430" s="156"/>
      <c r="X430" s="157"/>
      <c r="AT430" s="152" t="s">
        <v>160</v>
      </c>
      <c r="AU430" s="152" t="s">
        <v>89</v>
      </c>
      <c r="AV430" s="12" t="s">
        <v>89</v>
      </c>
      <c r="AW430" s="12" t="s">
        <v>5</v>
      </c>
      <c r="AX430" s="12" t="s">
        <v>79</v>
      </c>
      <c r="AY430" s="152" t="s">
        <v>151</v>
      </c>
    </row>
    <row r="431" spans="2:65" s="13" customFormat="1">
      <c r="B431" s="158"/>
      <c r="D431" s="151" t="s">
        <v>160</v>
      </c>
      <c r="E431" s="159" t="s">
        <v>1</v>
      </c>
      <c r="F431" s="160" t="s">
        <v>162</v>
      </c>
      <c r="H431" s="161">
        <v>8.8650000000000002</v>
      </c>
      <c r="I431" s="162"/>
      <c r="J431" s="162"/>
      <c r="M431" s="158"/>
      <c r="N431" s="163"/>
      <c r="X431" s="164"/>
      <c r="AT431" s="159" t="s">
        <v>160</v>
      </c>
      <c r="AU431" s="159" t="s">
        <v>89</v>
      </c>
      <c r="AV431" s="13" t="s">
        <v>158</v>
      </c>
      <c r="AW431" s="13" t="s">
        <v>5</v>
      </c>
      <c r="AX431" s="13" t="s">
        <v>87</v>
      </c>
      <c r="AY431" s="159" t="s">
        <v>151</v>
      </c>
    </row>
    <row r="432" spans="2:65" s="12" customFormat="1">
      <c r="B432" s="150"/>
      <c r="D432" s="151" t="s">
        <v>160</v>
      </c>
      <c r="F432" s="153" t="s">
        <v>792</v>
      </c>
      <c r="H432" s="154">
        <v>9.7520000000000007</v>
      </c>
      <c r="I432" s="155"/>
      <c r="J432" s="155"/>
      <c r="M432" s="150"/>
      <c r="N432" s="156"/>
      <c r="X432" s="157"/>
      <c r="AT432" s="152" t="s">
        <v>160</v>
      </c>
      <c r="AU432" s="152" t="s">
        <v>89</v>
      </c>
      <c r="AV432" s="12" t="s">
        <v>89</v>
      </c>
      <c r="AW432" s="12" t="s">
        <v>4</v>
      </c>
      <c r="AX432" s="12" t="s">
        <v>87</v>
      </c>
      <c r="AY432" s="152" t="s">
        <v>151</v>
      </c>
    </row>
    <row r="433" spans="2:65" s="1" customFormat="1" ht="24">
      <c r="B433" s="31"/>
      <c r="C433" s="175" t="s">
        <v>417</v>
      </c>
      <c r="D433" s="175" t="s">
        <v>232</v>
      </c>
      <c r="E433" s="176" t="s">
        <v>830</v>
      </c>
      <c r="F433" s="177" t="s">
        <v>831</v>
      </c>
      <c r="G433" s="178" t="s">
        <v>97</v>
      </c>
      <c r="H433" s="179">
        <v>1.0840000000000001</v>
      </c>
      <c r="I433" s="180"/>
      <c r="J433" s="181"/>
      <c r="K433" s="182">
        <f>ROUND(P433*H433,2)</f>
        <v>0</v>
      </c>
      <c r="L433" s="177" t="s">
        <v>157</v>
      </c>
      <c r="M433" s="183"/>
      <c r="N433" s="184" t="s">
        <v>1</v>
      </c>
      <c r="O433" s="144" t="s">
        <v>42</v>
      </c>
      <c r="P433" s="145">
        <f>I433+J433</f>
        <v>0</v>
      </c>
      <c r="Q433" s="145">
        <f>ROUND(I433*H433,2)</f>
        <v>0</v>
      </c>
      <c r="R433" s="145">
        <f>ROUND(J433*H433,2)</f>
        <v>0</v>
      </c>
      <c r="T433" s="146">
        <f>S433*H433</f>
        <v>0</v>
      </c>
      <c r="U433" s="146">
        <v>1.09E-2</v>
      </c>
      <c r="V433" s="146">
        <f>U433*H433</f>
        <v>1.1815600000000001E-2</v>
      </c>
      <c r="W433" s="146">
        <v>0</v>
      </c>
      <c r="X433" s="147">
        <f>W433*H433</f>
        <v>0</v>
      </c>
      <c r="AR433" s="148" t="s">
        <v>235</v>
      </c>
      <c r="AT433" s="148" t="s">
        <v>232</v>
      </c>
      <c r="AU433" s="148" t="s">
        <v>89</v>
      </c>
      <c r="AY433" s="16" t="s">
        <v>151</v>
      </c>
      <c r="BE433" s="149">
        <f>IF(O433="základní",K433,0)</f>
        <v>0</v>
      </c>
      <c r="BF433" s="149">
        <f>IF(O433="snížená",K433,0)</f>
        <v>0</v>
      </c>
      <c r="BG433" s="149">
        <f>IF(O433="zákl. přenesená",K433,0)</f>
        <v>0</v>
      </c>
      <c r="BH433" s="149">
        <f>IF(O433="sníž. přenesená",K433,0)</f>
        <v>0</v>
      </c>
      <c r="BI433" s="149">
        <f>IF(O433="nulová",K433,0)</f>
        <v>0</v>
      </c>
      <c r="BJ433" s="16" t="s">
        <v>87</v>
      </c>
      <c r="BK433" s="149">
        <f>ROUND(P433*H433,2)</f>
        <v>0</v>
      </c>
      <c r="BL433" s="16" t="s">
        <v>227</v>
      </c>
      <c r="BM433" s="148" t="s">
        <v>832</v>
      </c>
    </row>
    <row r="434" spans="2:65" s="14" customFormat="1">
      <c r="B434" s="165"/>
      <c r="D434" s="151" t="s">
        <v>160</v>
      </c>
      <c r="E434" s="166" t="s">
        <v>1</v>
      </c>
      <c r="F434" s="167" t="s">
        <v>706</v>
      </c>
      <c r="H434" s="166" t="s">
        <v>1</v>
      </c>
      <c r="I434" s="168"/>
      <c r="J434" s="168"/>
      <c r="M434" s="165"/>
      <c r="N434" s="169"/>
      <c r="X434" s="170"/>
      <c r="AT434" s="166" t="s">
        <v>160</v>
      </c>
      <c r="AU434" s="166" t="s">
        <v>89</v>
      </c>
      <c r="AV434" s="14" t="s">
        <v>87</v>
      </c>
      <c r="AW434" s="14" t="s">
        <v>5</v>
      </c>
      <c r="AX434" s="14" t="s">
        <v>79</v>
      </c>
      <c r="AY434" s="166" t="s">
        <v>151</v>
      </c>
    </row>
    <row r="435" spans="2:65" s="14" customFormat="1">
      <c r="B435" s="165"/>
      <c r="D435" s="151" t="s">
        <v>160</v>
      </c>
      <c r="E435" s="166" t="s">
        <v>1</v>
      </c>
      <c r="F435" s="167" t="s">
        <v>821</v>
      </c>
      <c r="H435" s="166" t="s">
        <v>1</v>
      </c>
      <c r="I435" s="168"/>
      <c r="J435" s="168"/>
      <c r="M435" s="165"/>
      <c r="N435" s="169"/>
      <c r="X435" s="170"/>
      <c r="AT435" s="166" t="s">
        <v>160</v>
      </c>
      <c r="AU435" s="166" t="s">
        <v>89</v>
      </c>
      <c r="AV435" s="14" t="s">
        <v>87</v>
      </c>
      <c r="AW435" s="14" t="s">
        <v>5</v>
      </c>
      <c r="AX435" s="14" t="s">
        <v>79</v>
      </c>
      <c r="AY435" s="166" t="s">
        <v>151</v>
      </c>
    </row>
    <row r="436" spans="2:65" s="12" customFormat="1">
      <c r="B436" s="150"/>
      <c r="D436" s="151" t="s">
        <v>160</v>
      </c>
      <c r="E436" s="152" t="s">
        <v>1</v>
      </c>
      <c r="F436" s="153" t="s">
        <v>822</v>
      </c>
      <c r="H436" s="154">
        <v>0.98499999999999999</v>
      </c>
      <c r="I436" s="155"/>
      <c r="J436" s="155"/>
      <c r="M436" s="150"/>
      <c r="N436" s="156"/>
      <c r="X436" s="157"/>
      <c r="AT436" s="152" t="s">
        <v>160</v>
      </c>
      <c r="AU436" s="152" t="s">
        <v>89</v>
      </c>
      <c r="AV436" s="12" t="s">
        <v>89</v>
      </c>
      <c r="AW436" s="12" t="s">
        <v>5</v>
      </c>
      <c r="AX436" s="12" t="s">
        <v>79</v>
      </c>
      <c r="AY436" s="152" t="s">
        <v>151</v>
      </c>
    </row>
    <row r="437" spans="2:65" s="13" customFormat="1">
      <c r="B437" s="158"/>
      <c r="D437" s="151" t="s">
        <v>160</v>
      </c>
      <c r="E437" s="159" t="s">
        <v>1</v>
      </c>
      <c r="F437" s="160" t="s">
        <v>162</v>
      </c>
      <c r="H437" s="161">
        <v>0.98499999999999999</v>
      </c>
      <c r="I437" s="162"/>
      <c r="J437" s="162"/>
      <c r="M437" s="158"/>
      <c r="N437" s="163"/>
      <c r="X437" s="164"/>
      <c r="AT437" s="159" t="s">
        <v>160</v>
      </c>
      <c r="AU437" s="159" t="s">
        <v>89</v>
      </c>
      <c r="AV437" s="13" t="s">
        <v>158</v>
      </c>
      <c r="AW437" s="13" t="s">
        <v>5</v>
      </c>
      <c r="AX437" s="13" t="s">
        <v>87</v>
      </c>
      <c r="AY437" s="159" t="s">
        <v>151</v>
      </c>
    </row>
    <row r="438" spans="2:65" s="12" customFormat="1">
      <c r="B438" s="150"/>
      <c r="D438" s="151" t="s">
        <v>160</v>
      </c>
      <c r="F438" s="153" t="s">
        <v>833</v>
      </c>
      <c r="H438" s="154">
        <v>1.0840000000000001</v>
      </c>
      <c r="I438" s="155"/>
      <c r="J438" s="155"/>
      <c r="M438" s="150"/>
      <c r="N438" s="156"/>
      <c r="X438" s="157"/>
      <c r="AT438" s="152" t="s">
        <v>160</v>
      </c>
      <c r="AU438" s="152" t="s">
        <v>89</v>
      </c>
      <c r="AV438" s="12" t="s">
        <v>89</v>
      </c>
      <c r="AW438" s="12" t="s">
        <v>4</v>
      </c>
      <c r="AX438" s="12" t="s">
        <v>87</v>
      </c>
      <c r="AY438" s="152" t="s">
        <v>151</v>
      </c>
    </row>
    <row r="439" spans="2:65" s="1" customFormat="1" ht="24.2" customHeight="1">
      <c r="B439" s="31"/>
      <c r="C439" s="136" t="s">
        <v>423</v>
      </c>
      <c r="D439" s="136" t="s">
        <v>154</v>
      </c>
      <c r="E439" s="137" t="s">
        <v>424</v>
      </c>
      <c r="F439" s="138" t="s">
        <v>425</v>
      </c>
      <c r="G439" s="139" t="s">
        <v>292</v>
      </c>
      <c r="H439" s="140"/>
      <c r="I439" s="141"/>
      <c r="J439" s="141"/>
      <c r="K439" s="142">
        <f>ROUND(P439*H439,2)</f>
        <v>0</v>
      </c>
      <c r="L439" s="138" t="s">
        <v>157</v>
      </c>
      <c r="M439" s="31"/>
      <c r="N439" s="143" t="s">
        <v>1</v>
      </c>
      <c r="O439" s="144" t="s">
        <v>42</v>
      </c>
      <c r="P439" s="145">
        <f>I439+J439</f>
        <v>0</v>
      </c>
      <c r="Q439" s="145">
        <f>ROUND(I439*H439,2)</f>
        <v>0</v>
      </c>
      <c r="R439" s="145">
        <f>ROUND(J439*H439,2)</f>
        <v>0</v>
      </c>
      <c r="T439" s="146">
        <f>S439*H439</f>
        <v>0</v>
      </c>
      <c r="U439" s="146">
        <v>0</v>
      </c>
      <c r="V439" s="146">
        <f>U439*H439</f>
        <v>0</v>
      </c>
      <c r="W439" s="146">
        <v>0</v>
      </c>
      <c r="X439" s="147">
        <f>W439*H439</f>
        <v>0</v>
      </c>
      <c r="AR439" s="148" t="s">
        <v>227</v>
      </c>
      <c r="AT439" s="148" t="s">
        <v>154</v>
      </c>
      <c r="AU439" s="148" t="s">
        <v>89</v>
      </c>
      <c r="AY439" s="16" t="s">
        <v>151</v>
      </c>
      <c r="BE439" s="149">
        <f>IF(O439="základní",K439,0)</f>
        <v>0</v>
      </c>
      <c r="BF439" s="149">
        <f>IF(O439="snížená",K439,0)</f>
        <v>0</v>
      </c>
      <c r="BG439" s="149">
        <f>IF(O439="zákl. přenesená",K439,0)</f>
        <v>0</v>
      </c>
      <c r="BH439" s="149">
        <f>IF(O439="sníž. přenesená",K439,0)</f>
        <v>0</v>
      </c>
      <c r="BI439" s="149">
        <f>IF(O439="nulová",K439,0)</f>
        <v>0</v>
      </c>
      <c r="BJ439" s="16" t="s">
        <v>87</v>
      </c>
      <c r="BK439" s="149">
        <f>ROUND(P439*H439,2)</f>
        <v>0</v>
      </c>
      <c r="BL439" s="16" t="s">
        <v>227</v>
      </c>
      <c r="BM439" s="148" t="s">
        <v>834</v>
      </c>
    </row>
    <row r="440" spans="2:65" s="11" customFormat="1" ht="22.9" customHeight="1">
      <c r="B440" s="124"/>
      <c r="D440" s="125" t="s">
        <v>78</v>
      </c>
      <c r="E440" s="134" t="s">
        <v>452</v>
      </c>
      <c r="F440" s="134" t="s">
        <v>453</v>
      </c>
      <c r="I440" s="127"/>
      <c r="J440" s="127"/>
      <c r="K440" s="135">
        <f>BK440</f>
        <v>0</v>
      </c>
      <c r="M440" s="124"/>
      <c r="N440" s="128"/>
      <c r="Q440" s="129">
        <f>SUM(Q441:Q519)</f>
        <v>0</v>
      </c>
      <c r="R440" s="129">
        <f>SUM(R441:R519)</f>
        <v>0</v>
      </c>
      <c r="T440" s="130">
        <f>SUM(T441:T519)</f>
        <v>0</v>
      </c>
      <c r="V440" s="130">
        <f>SUM(V441:V519)</f>
        <v>0.34266489999999994</v>
      </c>
      <c r="X440" s="131">
        <f>SUM(X441:X519)</f>
        <v>0.38826046000000003</v>
      </c>
      <c r="AR440" s="125" t="s">
        <v>89</v>
      </c>
      <c r="AT440" s="132" t="s">
        <v>78</v>
      </c>
      <c r="AU440" s="132" t="s">
        <v>87</v>
      </c>
      <c r="AY440" s="125" t="s">
        <v>151</v>
      </c>
      <c r="BK440" s="133">
        <f>SUM(BK441:BK519)</f>
        <v>0</v>
      </c>
    </row>
    <row r="441" spans="2:65" s="1" customFormat="1" ht="24.2" customHeight="1">
      <c r="B441" s="31"/>
      <c r="C441" s="136" t="s">
        <v>429</v>
      </c>
      <c r="D441" s="136" t="s">
        <v>154</v>
      </c>
      <c r="E441" s="137" t="s">
        <v>660</v>
      </c>
      <c r="F441" s="138" t="s">
        <v>661</v>
      </c>
      <c r="G441" s="139" t="s">
        <v>190</v>
      </c>
      <c r="H441" s="140">
        <v>3</v>
      </c>
      <c r="I441" s="141"/>
      <c r="J441" s="141"/>
      <c r="K441" s="142">
        <f>ROUND(P441*H441,2)</f>
        <v>0</v>
      </c>
      <c r="L441" s="138" t="s">
        <v>157</v>
      </c>
      <c r="M441" s="31"/>
      <c r="N441" s="143" t="s">
        <v>1</v>
      </c>
      <c r="O441" s="144" t="s">
        <v>42</v>
      </c>
      <c r="P441" s="145">
        <f>I441+J441</f>
        <v>0</v>
      </c>
      <c r="Q441" s="145">
        <f>ROUND(I441*H441,2)</f>
        <v>0</v>
      </c>
      <c r="R441" s="145">
        <f>ROUND(J441*H441,2)</f>
        <v>0</v>
      </c>
      <c r="T441" s="146">
        <f>S441*H441</f>
        <v>0</v>
      </c>
      <c r="U441" s="146">
        <v>0</v>
      </c>
      <c r="V441" s="146">
        <f>U441*H441</f>
        <v>0</v>
      </c>
      <c r="W441" s="146">
        <v>1.91E-3</v>
      </c>
      <c r="X441" s="147">
        <f>W441*H441</f>
        <v>5.7299999999999999E-3</v>
      </c>
      <c r="AR441" s="148" t="s">
        <v>227</v>
      </c>
      <c r="AT441" s="148" t="s">
        <v>154</v>
      </c>
      <c r="AU441" s="148" t="s">
        <v>89</v>
      </c>
      <c r="AY441" s="16" t="s">
        <v>151</v>
      </c>
      <c r="BE441" s="149">
        <f>IF(O441="základní",K441,0)</f>
        <v>0</v>
      </c>
      <c r="BF441" s="149">
        <f>IF(O441="snížená",K441,0)</f>
        <v>0</v>
      </c>
      <c r="BG441" s="149">
        <f>IF(O441="zákl. přenesená",K441,0)</f>
        <v>0</v>
      </c>
      <c r="BH441" s="149">
        <f>IF(O441="sníž. přenesená",K441,0)</f>
        <v>0</v>
      </c>
      <c r="BI441" s="149">
        <f>IF(O441="nulová",K441,0)</f>
        <v>0</v>
      </c>
      <c r="BJ441" s="16" t="s">
        <v>87</v>
      </c>
      <c r="BK441" s="149">
        <f>ROUND(P441*H441,2)</f>
        <v>0</v>
      </c>
      <c r="BL441" s="16" t="s">
        <v>227</v>
      </c>
      <c r="BM441" s="148" t="s">
        <v>835</v>
      </c>
    </row>
    <row r="442" spans="2:65" s="12" customFormat="1">
      <c r="B442" s="150"/>
      <c r="D442" s="151" t="s">
        <v>160</v>
      </c>
      <c r="E442" s="152" t="s">
        <v>1</v>
      </c>
      <c r="F442" s="153" t="s">
        <v>803</v>
      </c>
      <c r="H442" s="154">
        <v>3</v>
      </c>
      <c r="I442" s="155"/>
      <c r="J442" s="155"/>
      <c r="M442" s="150"/>
      <c r="N442" s="156"/>
      <c r="X442" s="157"/>
      <c r="AT442" s="152" t="s">
        <v>160</v>
      </c>
      <c r="AU442" s="152" t="s">
        <v>89</v>
      </c>
      <c r="AV442" s="12" t="s">
        <v>89</v>
      </c>
      <c r="AW442" s="12" t="s">
        <v>5</v>
      </c>
      <c r="AX442" s="12" t="s">
        <v>79</v>
      </c>
      <c r="AY442" s="152" t="s">
        <v>151</v>
      </c>
    </row>
    <row r="443" spans="2:65" s="13" customFormat="1">
      <c r="B443" s="158"/>
      <c r="D443" s="151" t="s">
        <v>160</v>
      </c>
      <c r="E443" s="159" t="s">
        <v>1</v>
      </c>
      <c r="F443" s="160" t="s">
        <v>162</v>
      </c>
      <c r="H443" s="161">
        <v>3</v>
      </c>
      <c r="I443" s="162"/>
      <c r="J443" s="162"/>
      <c r="M443" s="158"/>
      <c r="N443" s="163"/>
      <c r="X443" s="164"/>
      <c r="AT443" s="159" t="s">
        <v>160</v>
      </c>
      <c r="AU443" s="159" t="s">
        <v>89</v>
      </c>
      <c r="AV443" s="13" t="s">
        <v>158</v>
      </c>
      <c r="AW443" s="13" t="s">
        <v>5</v>
      </c>
      <c r="AX443" s="13" t="s">
        <v>87</v>
      </c>
      <c r="AY443" s="159" t="s">
        <v>151</v>
      </c>
    </row>
    <row r="444" spans="2:65" s="1" customFormat="1" ht="24">
      <c r="B444" s="31"/>
      <c r="C444" s="136" t="s">
        <v>435</v>
      </c>
      <c r="D444" s="136" t="s">
        <v>154</v>
      </c>
      <c r="E444" s="137" t="s">
        <v>836</v>
      </c>
      <c r="F444" s="138" t="s">
        <v>837</v>
      </c>
      <c r="G444" s="139" t="s">
        <v>190</v>
      </c>
      <c r="H444" s="140">
        <v>20</v>
      </c>
      <c r="I444" s="141"/>
      <c r="J444" s="141"/>
      <c r="K444" s="142">
        <f>ROUND(P444*H444,2)</f>
        <v>0</v>
      </c>
      <c r="L444" s="138" t="s">
        <v>157</v>
      </c>
      <c r="M444" s="31"/>
      <c r="N444" s="143" t="s">
        <v>1</v>
      </c>
      <c r="O444" s="144" t="s">
        <v>42</v>
      </c>
      <c r="P444" s="145">
        <f>I444+J444</f>
        <v>0</v>
      </c>
      <c r="Q444" s="145">
        <f>ROUND(I444*H444,2)</f>
        <v>0</v>
      </c>
      <c r="R444" s="145">
        <f>ROUND(J444*H444,2)</f>
        <v>0</v>
      </c>
      <c r="T444" s="146">
        <f>S444*H444</f>
        <v>0</v>
      </c>
      <c r="U444" s="146">
        <v>0</v>
      </c>
      <c r="V444" s="146">
        <f>U444*H444</f>
        <v>0</v>
      </c>
      <c r="W444" s="146">
        <v>2.2300000000000002E-3</v>
      </c>
      <c r="X444" s="147">
        <f>W444*H444</f>
        <v>4.4600000000000001E-2</v>
      </c>
      <c r="AR444" s="148" t="s">
        <v>227</v>
      </c>
      <c r="AT444" s="148" t="s">
        <v>154</v>
      </c>
      <c r="AU444" s="148" t="s">
        <v>89</v>
      </c>
      <c r="AY444" s="16" t="s">
        <v>151</v>
      </c>
      <c r="BE444" s="149">
        <f>IF(O444="základní",K444,0)</f>
        <v>0</v>
      </c>
      <c r="BF444" s="149">
        <f>IF(O444="snížená",K444,0)</f>
        <v>0</v>
      </c>
      <c r="BG444" s="149">
        <f>IF(O444="zákl. přenesená",K444,0)</f>
        <v>0</v>
      </c>
      <c r="BH444" s="149">
        <f>IF(O444="sníž. přenesená",K444,0)</f>
        <v>0</v>
      </c>
      <c r="BI444" s="149">
        <f>IF(O444="nulová",K444,0)</f>
        <v>0</v>
      </c>
      <c r="BJ444" s="16" t="s">
        <v>87</v>
      </c>
      <c r="BK444" s="149">
        <f>ROUND(P444*H444,2)</f>
        <v>0</v>
      </c>
      <c r="BL444" s="16" t="s">
        <v>227</v>
      </c>
      <c r="BM444" s="148" t="s">
        <v>838</v>
      </c>
    </row>
    <row r="445" spans="2:65" s="12" customFormat="1">
      <c r="B445" s="150"/>
      <c r="D445" s="151" t="s">
        <v>160</v>
      </c>
      <c r="E445" s="152" t="s">
        <v>1</v>
      </c>
      <c r="F445" s="153" t="s">
        <v>839</v>
      </c>
      <c r="H445" s="154">
        <v>20</v>
      </c>
      <c r="I445" s="155"/>
      <c r="J445" s="155"/>
      <c r="M445" s="150"/>
      <c r="N445" s="156"/>
      <c r="X445" s="157"/>
      <c r="AT445" s="152" t="s">
        <v>160</v>
      </c>
      <c r="AU445" s="152" t="s">
        <v>89</v>
      </c>
      <c r="AV445" s="12" t="s">
        <v>89</v>
      </c>
      <c r="AW445" s="12" t="s">
        <v>5</v>
      </c>
      <c r="AX445" s="12" t="s">
        <v>79</v>
      </c>
      <c r="AY445" s="152" t="s">
        <v>151</v>
      </c>
    </row>
    <row r="446" spans="2:65" s="13" customFormat="1">
      <c r="B446" s="158"/>
      <c r="D446" s="151" t="s">
        <v>160</v>
      </c>
      <c r="E446" s="159" t="s">
        <v>1</v>
      </c>
      <c r="F446" s="160" t="s">
        <v>162</v>
      </c>
      <c r="H446" s="161">
        <v>20</v>
      </c>
      <c r="I446" s="162"/>
      <c r="J446" s="162"/>
      <c r="M446" s="158"/>
      <c r="N446" s="163"/>
      <c r="X446" s="164"/>
      <c r="AT446" s="159" t="s">
        <v>160</v>
      </c>
      <c r="AU446" s="159" t="s">
        <v>89</v>
      </c>
      <c r="AV446" s="13" t="s">
        <v>158</v>
      </c>
      <c r="AW446" s="13" t="s">
        <v>5</v>
      </c>
      <c r="AX446" s="13" t="s">
        <v>87</v>
      </c>
      <c r="AY446" s="159" t="s">
        <v>151</v>
      </c>
    </row>
    <row r="447" spans="2:65" s="1" customFormat="1" ht="24.2" customHeight="1">
      <c r="B447" s="31"/>
      <c r="C447" s="136" t="s">
        <v>440</v>
      </c>
      <c r="D447" s="136" t="s">
        <v>154</v>
      </c>
      <c r="E447" s="137" t="s">
        <v>840</v>
      </c>
      <c r="F447" s="138" t="s">
        <v>841</v>
      </c>
      <c r="G447" s="139" t="s">
        <v>190</v>
      </c>
      <c r="H447" s="140">
        <v>33.475000000000001</v>
      </c>
      <c r="I447" s="141"/>
      <c r="J447" s="141"/>
      <c r="K447" s="142">
        <f>ROUND(P447*H447,2)</f>
        <v>0</v>
      </c>
      <c r="L447" s="138" t="s">
        <v>157</v>
      </c>
      <c r="M447" s="31"/>
      <c r="N447" s="143" t="s">
        <v>1</v>
      </c>
      <c r="O447" s="144" t="s">
        <v>42</v>
      </c>
      <c r="P447" s="145">
        <f>I447+J447</f>
        <v>0</v>
      </c>
      <c r="Q447" s="145">
        <f>ROUND(I447*H447,2)</f>
        <v>0</v>
      </c>
      <c r="R447" s="145">
        <f>ROUND(J447*H447,2)</f>
        <v>0</v>
      </c>
      <c r="T447" s="146">
        <f>S447*H447</f>
        <v>0</v>
      </c>
      <c r="U447" s="146">
        <v>0</v>
      </c>
      <c r="V447" s="146">
        <f>U447*H447</f>
        <v>0</v>
      </c>
      <c r="W447" s="146">
        <v>1.75E-3</v>
      </c>
      <c r="X447" s="147">
        <f>W447*H447</f>
        <v>5.8581250000000001E-2</v>
      </c>
      <c r="AR447" s="148" t="s">
        <v>227</v>
      </c>
      <c r="AT447" s="148" t="s">
        <v>154</v>
      </c>
      <c r="AU447" s="148" t="s">
        <v>89</v>
      </c>
      <c r="AY447" s="16" t="s">
        <v>151</v>
      </c>
      <c r="BE447" s="149">
        <f>IF(O447="základní",K447,0)</f>
        <v>0</v>
      </c>
      <c r="BF447" s="149">
        <f>IF(O447="snížená",K447,0)</f>
        <v>0</v>
      </c>
      <c r="BG447" s="149">
        <f>IF(O447="zákl. přenesená",K447,0)</f>
        <v>0</v>
      </c>
      <c r="BH447" s="149">
        <f>IF(O447="sníž. přenesená",K447,0)</f>
        <v>0</v>
      </c>
      <c r="BI447" s="149">
        <f>IF(O447="nulová",K447,0)</f>
        <v>0</v>
      </c>
      <c r="BJ447" s="16" t="s">
        <v>87</v>
      </c>
      <c r="BK447" s="149">
        <f>ROUND(P447*H447,2)</f>
        <v>0</v>
      </c>
      <c r="BL447" s="16" t="s">
        <v>227</v>
      </c>
      <c r="BM447" s="148" t="s">
        <v>842</v>
      </c>
    </row>
    <row r="448" spans="2:65" s="12" customFormat="1">
      <c r="B448" s="150"/>
      <c r="D448" s="151" t="s">
        <v>160</v>
      </c>
      <c r="E448" s="152" t="s">
        <v>1</v>
      </c>
      <c r="F448" s="153" t="s">
        <v>843</v>
      </c>
      <c r="H448" s="154">
        <v>8.8000000000000007</v>
      </c>
      <c r="I448" s="155"/>
      <c r="J448" s="155"/>
      <c r="M448" s="150"/>
      <c r="N448" s="156"/>
      <c r="X448" s="157"/>
      <c r="AT448" s="152" t="s">
        <v>160</v>
      </c>
      <c r="AU448" s="152" t="s">
        <v>89</v>
      </c>
      <c r="AV448" s="12" t="s">
        <v>89</v>
      </c>
      <c r="AW448" s="12" t="s">
        <v>5</v>
      </c>
      <c r="AX448" s="12" t="s">
        <v>79</v>
      </c>
      <c r="AY448" s="152" t="s">
        <v>151</v>
      </c>
    </row>
    <row r="449" spans="2:65" s="12" customFormat="1">
      <c r="B449" s="150"/>
      <c r="D449" s="151" t="s">
        <v>160</v>
      </c>
      <c r="E449" s="152" t="s">
        <v>1</v>
      </c>
      <c r="F449" s="153" t="s">
        <v>844</v>
      </c>
      <c r="H449" s="154">
        <v>24.675000000000001</v>
      </c>
      <c r="I449" s="155"/>
      <c r="J449" s="155"/>
      <c r="M449" s="150"/>
      <c r="N449" s="156"/>
      <c r="X449" s="157"/>
      <c r="AT449" s="152" t="s">
        <v>160</v>
      </c>
      <c r="AU449" s="152" t="s">
        <v>89</v>
      </c>
      <c r="AV449" s="12" t="s">
        <v>89</v>
      </c>
      <c r="AW449" s="12" t="s">
        <v>5</v>
      </c>
      <c r="AX449" s="12" t="s">
        <v>79</v>
      </c>
      <c r="AY449" s="152" t="s">
        <v>151</v>
      </c>
    </row>
    <row r="450" spans="2:65" s="13" customFormat="1">
      <c r="B450" s="158"/>
      <c r="D450" s="151" t="s">
        <v>160</v>
      </c>
      <c r="E450" s="159" t="s">
        <v>1</v>
      </c>
      <c r="F450" s="160" t="s">
        <v>162</v>
      </c>
      <c r="H450" s="161">
        <v>33.475000000000001</v>
      </c>
      <c r="I450" s="162"/>
      <c r="J450" s="162"/>
      <c r="M450" s="158"/>
      <c r="N450" s="163"/>
      <c r="X450" s="164"/>
      <c r="AT450" s="159" t="s">
        <v>160</v>
      </c>
      <c r="AU450" s="159" t="s">
        <v>89</v>
      </c>
      <c r="AV450" s="13" t="s">
        <v>158</v>
      </c>
      <c r="AW450" s="13" t="s">
        <v>5</v>
      </c>
      <c r="AX450" s="13" t="s">
        <v>87</v>
      </c>
      <c r="AY450" s="159" t="s">
        <v>151</v>
      </c>
    </row>
    <row r="451" spans="2:65" s="1" customFormat="1" ht="16.5" customHeight="1">
      <c r="B451" s="31"/>
      <c r="C451" s="136" t="s">
        <v>444</v>
      </c>
      <c r="D451" s="136" t="s">
        <v>154</v>
      </c>
      <c r="E451" s="137" t="s">
        <v>662</v>
      </c>
      <c r="F451" s="138" t="s">
        <v>845</v>
      </c>
      <c r="G451" s="139" t="s">
        <v>190</v>
      </c>
      <c r="H451" s="140">
        <v>13.131</v>
      </c>
      <c r="I451" s="141"/>
      <c r="J451" s="141"/>
      <c r="K451" s="142">
        <f>ROUND(P451*H451,2)</f>
        <v>0</v>
      </c>
      <c r="L451" s="138" t="s">
        <v>1</v>
      </c>
      <c r="M451" s="31"/>
      <c r="N451" s="143" t="s">
        <v>1</v>
      </c>
      <c r="O451" s="144" t="s">
        <v>42</v>
      </c>
      <c r="P451" s="145">
        <f>I451+J451</f>
        <v>0</v>
      </c>
      <c r="Q451" s="145">
        <f>ROUND(I451*H451,2)</f>
        <v>0</v>
      </c>
      <c r="R451" s="145">
        <f>ROUND(J451*H451,2)</f>
        <v>0</v>
      </c>
      <c r="T451" s="146">
        <f>S451*H451</f>
        <v>0</v>
      </c>
      <c r="U451" s="146">
        <v>0</v>
      </c>
      <c r="V451" s="146">
        <f>U451*H451</f>
        <v>0</v>
      </c>
      <c r="W451" s="146">
        <v>1.91E-3</v>
      </c>
      <c r="X451" s="147">
        <f>W451*H451</f>
        <v>2.5080210000000002E-2</v>
      </c>
      <c r="AR451" s="148" t="s">
        <v>227</v>
      </c>
      <c r="AT451" s="148" t="s">
        <v>154</v>
      </c>
      <c r="AU451" s="148" t="s">
        <v>89</v>
      </c>
      <c r="AY451" s="16" t="s">
        <v>151</v>
      </c>
      <c r="BE451" s="149">
        <f>IF(O451="základní",K451,0)</f>
        <v>0</v>
      </c>
      <c r="BF451" s="149">
        <f>IF(O451="snížená",K451,0)</f>
        <v>0</v>
      </c>
      <c r="BG451" s="149">
        <f>IF(O451="zákl. přenesená",K451,0)</f>
        <v>0</v>
      </c>
      <c r="BH451" s="149">
        <f>IF(O451="sníž. přenesená",K451,0)</f>
        <v>0</v>
      </c>
      <c r="BI451" s="149">
        <f>IF(O451="nulová",K451,0)</f>
        <v>0</v>
      </c>
      <c r="BJ451" s="16" t="s">
        <v>87</v>
      </c>
      <c r="BK451" s="149">
        <f>ROUND(P451*H451,2)</f>
        <v>0</v>
      </c>
      <c r="BL451" s="16" t="s">
        <v>227</v>
      </c>
      <c r="BM451" s="148" t="s">
        <v>846</v>
      </c>
    </row>
    <row r="452" spans="2:65" s="12" customFormat="1">
      <c r="B452" s="150"/>
      <c r="D452" s="151" t="s">
        <v>160</v>
      </c>
      <c r="E452" s="152" t="s">
        <v>1</v>
      </c>
      <c r="F452" s="153" t="s">
        <v>847</v>
      </c>
      <c r="H452" s="154">
        <v>13.131</v>
      </c>
      <c r="I452" s="155"/>
      <c r="J452" s="155"/>
      <c r="M452" s="150"/>
      <c r="N452" s="156"/>
      <c r="X452" s="157"/>
      <c r="AT452" s="152" t="s">
        <v>160</v>
      </c>
      <c r="AU452" s="152" t="s">
        <v>89</v>
      </c>
      <c r="AV452" s="12" t="s">
        <v>89</v>
      </c>
      <c r="AW452" s="12" t="s">
        <v>5</v>
      </c>
      <c r="AX452" s="12" t="s">
        <v>79</v>
      </c>
      <c r="AY452" s="152" t="s">
        <v>151</v>
      </c>
    </row>
    <row r="453" spans="2:65" s="13" customFormat="1">
      <c r="B453" s="158"/>
      <c r="D453" s="151" t="s">
        <v>160</v>
      </c>
      <c r="E453" s="159" t="s">
        <v>1</v>
      </c>
      <c r="F453" s="160" t="s">
        <v>162</v>
      </c>
      <c r="H453" s="161">
        <v>13.131</v>
      </c>
      <c r="I453" s="162"/>
      <c r="J453" s="162"/>
      <c r="M453" s="158"/>
      <c r="N453" s="163"/>
      <c r="X453" s="164"/>
      <c r="AT453" s="159" t="s">
        <v>160</v>
      </c>
      <c r="AU453" s="159" t="s">
        <v>89</v>
      </c>
      <c r="AV453" s="13" t="s">
        <v>158</v>
      </c>
      <c r="AW453" s="13" t="s">
        <v>5</v>
      </c>
      <c r="AX453" s="13" t="s">
        <v>87</v>
      </c>
      <c r="AY453" s="159" t="s">
        <v>151</v>
      </c>
    </row>
    <row r="454" spans="2:65" s="1" customFormat="1" ht="24.2" customHeight="1">
      <c r="B454" s="31"/>
      <c r="C454" s="136" t="s">
        <v>448</v>
      </c>
      <c r="D454" s="136" t="s">
        <v>154</v>
      </c>
      <c r="E454" s="137" t="s">
        <v>848</v>
      </c>
      <c r="F454" s="138" t="s">
        <v>849</v>
      </c>
      <c r="G454" s="139" t="s">
        <v>190</v>
      </c>
      <c r="H454" s="140">
        <v>20.100000000000001</v>
      </c>
      <c r="I454" s="141"/>
      <c r="J454" s="141"/>
      <c r="K454" s="142">
        <f>ROUND(P454*H454,2)</f>
        <v>0</v>
      </c>
      <c r="L454" s="138" t="s">
        <v>157</v>
      </c>
      <c r="M454" s="31"/>
      <c r="N454" s="143" t="s">
        <v>1</v>
      </c>
      <c r="O454" s="144" t="s">
        <v>42</v>
      </c>
      <c r="P454" s="145">
        <f>I454+J454</f>
        <v>0</v>
      </c>
      <c r="Q454" s="145">
        <f>ROUND(I454*H454,2)</f>
        <v>0</v>
      </c>
      <c r="R454" s="145">
        <f>ROUND(J454*H454,2)</f>
        <v>0</v>
      </c>
      <c r="T454" s="146">
        <f>S454*H454</f>
        <v>0</v>
      </c>
      <c r="U454" s="146">
        <v>0</v>
      </c>
      <c r="V454" s="146">
        <f>U454*H454</f>
        <v>0</v>
      </c>
      <c r="W454" s="146">
        <v>1.069E-2</v>
      </c>
      <c r="X454" s="147">
        <f>W454*H454</f>
        <v>0.214869</v>
      </c>
      <c r="AR454" s="148" t="s">
        <v>227</v>
      </c>
      <c r="AT454" s="148" t="s">
        <v>154</v>
      </c>
      <c r="AU454" s="148" t="s">
        <v>89</v>
      </c>
      <c r="AY454" s="16" t="s">
        <v>151</v>
      </c>
      <c r="BE454" s="149">
        <f>IF(O454="základní",K454,0)</f>
        <v>0</v>
      </c>
      <c r="BF454" s="149">
        <f>IF(O454="snížená",K454,0)</f>
        <v>0</v>
      </c>
      <c r="BG454" s="149">
        <f>IF(O454="zákl. přenesená",K454,0)</f>
        <v>0</v>
      </c>
      <c r="BH454" s="149">
        <f>IF(O454="sníž. přenesená",K454,0)</f>
        <v>0</v>
      </c>
      <c r="BI454" s="149">
        <f>IF(O454="nulová",K454,0)</f>
        <v>0</v>
      </c>
      <c r="BJ454" s="16" t="s">
        <v>87</v>
      </c>
      <c r="BK454" s="149">
        <f>ROUND(P454*H454,2)</f>
        <v>0</v>
      </c>
      <c r="BL454" s="16" t="s">
        <v>227</v>
      </c>
      <c r="BM454" s="148" t="s">
        <v>850</v>
      </c>
    </row>
    <row r="455" spans="2:65" s="12" customFormat="1">
      <c r="B455" s="150"/>
      <c r="D455" s="151" t="s">
        <v>160</v>
      </c>
      <c r="E455" s="152" t="s">
        <v>1</v>
      </c>
      <c r="F455" s="153" t="s">
        <v>851</v>
      </c>
      <c r="H455" s="154">
        <v>20.100000000000001</v>
      </c>
      <c r="I455" s="155"/>
      <c r="J455" s="155"/>
      <c r="M455" s="150"/>
      <c r="N455" s="156"/>
      <c r="X455" s="157"/>
      <c r="AT455" s="152" t="s">
        <v>160</v>
      </c>
      <c r="AU455" s="152" t="s">
        <v>89</v>
      </c>
      <c r="AV455" s="12" t="s">
        <v>89</v>
      </c>
      <c r="AW455" s="12" t="s">
        <v>5</v>
      </c>
      <c r="AX455" s="12" t="s">
        <v>79</v>
      </c>
      <c r="AY455" s="152" t="s">
        <v>151</v>
      </c>
    </row>
    <row r="456" spans="2:65" s="13" customFormat="1">
      <c r="B456" s="158"/>
      <c r="D456" s="151" t="s">
        <v>160</v>
      </c>
      <c r="E456" s="159" t="s">
        <v>1</v>
      </c>
      <c r="F456" s="160" t="s">
        <v>162</v>
      </c>
      <c r="H456" s="161">
        <v>20.100000000000001</v>
      </c>
      <c r="I456" s="162"/>
      <c r="J456" s="162"/>
      <c r="M456" s="158"/>
      <c r="N456" s="163"/>
      <c r="X456" s="164"/>
      <c r="AT456" s="159" t="s">
        <v>160</v>
      </c>
      <c r="AU456" s="159" t="s">
        <v>89</v>
      </c>
      <c r="AV456" s="13" t="s">
        <v>158</v>
      </c>
      <c r="AW456" s="13" t="s">
        <v>5</v>
      </c>
      <c r="AX456" s="13" t="s">
        <v>87</v>
      </c>
      <c r="AY456" s="159" t="s">
        <v>151</v>
      </c>
    </row>
    <row r="457" spans="2:65" s="1" customFormat="1" ht="24.2" customHeight="1">
      <c r="B457" s="31"/>
      <c r="C457" s="136" t="s">
        <v>454</v>
      </c>
      <c r="D457" s="136" t="s">
        <v>154</v>
      </c>
      <c r="E457" s="137" t="s">
        <v>473</v>
      </c>
      <c r="F457" s="138" t="s">
        <v>474</v>
      </c>
      <c r="G457" s="139" t="s">
        <v>190</v>
      </c>
      <c r="H457" s="140">
        <v>10</v>
      </c>
      <c r="I457" s="141"/>
      <c r="J457" s="141"/>
      <c r="K457" s="142">
        <f>ROUND(P457*H457,2)</f>
        <v>0</v>
      </c>
      <c r="L457" s="138" t="s">
        <v>157</v>
      </c>
      <c r="M457" s="31"/>
      <c r="N457" s="143" t="s">
        <v>1</v>
      </c>
      <c r="O457" s="144" t="s">
        <v>42</v>
      </c>
      <c r="P457" s="145">
        <f>I457+J457</f>
        <v>0</v>
      </c>
      <c r="Q457" s="145">
        <f>ROUND(I457*H457,2)</f>
        <v>0</v>
      </c>
      <c r="R457" s="145">
        <f>ROUND(J457*H457,2)</f>
        <v>0</v>
      </c>
      <c r="T457" s="146">
        <f>S457*H457</f>
        <v>0</v>
      </c>
      <c r="U457" s="146">
        <v>0</v>
      </c>
      <c r="V457" s="146">
        <f>U457*H457</f>
        <v>0</v>
      </c>
      <c r="W457" s="146">
        <v>3.9399999999999999E-3</v>
      </c>
      <c r="X457" s="147">
        <f>W457*H457</f>
        <v>3.9399999999999998E-2</v>
      </c>
      <c r="AR457" s="148" t="s">
        <v>227</v>
      </c>
      <c r="AT457" s="148" t="s">
        <v>154</v>
      </c>
      <c r="AU457" s="148" t="s">
        <v>89</v>
      </c>
      <c r="AY457" s="16" t="s">
        <v>151</v>
      </c>
      <c r="BE457" s="149">
        <f>IF(O457="základní",K457,0)</f>
        <v>0</v>
      </c>
      <c r="BF457" s="149">
        <f>IF(O457="snížená",K457,0)</f>
        <v>0</v>
      </c>
      <c r="BG457" s="149">
        <f>IF(O457="zákl. přenesená",K457,0)</f>
        <v>0</v>
      </c>
      <c r="BH457" s="149">
        <f>IF(O457="sníž. přenesená",K457,0)</f>
        <v>0</v>
      </c>
      <c r="BI457" s="149">
        <f>IF(O457="nulová",K457,0)</f>
        <v>0</v>
      </c>
      <c r="BJ457" s="16" t="s">
        <v>87</v>
      </c>
      <c r="BK457" s="149">
        <f>ROUND(P457*H457,2)</f>
        <v>0</v>
      </c>
      <c r="BL457" s="16" t="s">
        <v>227</v>
      </c>
      <c r="BM457" s="148" t="s">
        <v>852</v>
      </c>
    </row>
    <row r="458" spans="2:65" s="12" customFormat="1">
      <c r="B458" s="150"/>
      <c r="D458" s="151" t="s">
        <v>160</v>
      </c>
      <c r="E458" s="152" t="s">
        <v>1</v>
      </c>
      <c r="F458" s="153" t="s">
        <v>853</v>
      </c>
      <c r="H458" s="154">
        <v>10</v>
      </c>
      <c r="I458" s="155"/>
      <c r="J458" s="155"/>
      <c r="M458" s="150"/>
      <c r="N458" s="156"/>
      <c r="X458" s="157"/>
      <c r="AT458" s="152" t="s">
        <v>160</v>
      </c>
      <c r="AU458" s="152" t="s">
        <v>89</v>
      </c>
      <c r="AV458" s="12" t="s">
        <v>89</v>
      </c>
      <c r="AW458" s="12" t="s">
        <v>5</v>
      </c>
      <c r="AX458" s="12" t="s">
        <v>79</v>
      </c>
      <c r="AY458" s="152" t="s">
        <v>151</v>
      </c>
    </row>
    <row r="459" spans="2:65" s="13" customFormat="1">
      <c r="B459" s="158"/>
      <c r="D459" s="151" t="s">
        <v>160</v>
      </c>
      <c r="E459" s="159" t="s">
        <v>1</v>
      </c>
      <c r="F459" s="160" t="s">
        <v>162</v>
      </c>
      <c r="H459" s="161">
        <v>10</v>
      </c>
      <c r="I459" s="162"/>
      <c r="J459" s="162"/>
      <c r="M459" s="158"/>
      <c r="N459" s="163"/>
      <c r="X459" s="164"/>
      <c r="AT459" s="159" t="s">
        <v>160</v>
      </c>
      <c r="AU459" s="159" t="s">
        <v>89</v>
      </c>
      <c r="AV459" s="13" t="s">
        <v>158</v>
      </c>
      <c r="AW459" s="13" t="s">
        <v>5</v>
      </c>
      <c r="AX459" s="13" t="s">
        <v>87</v>
      </c>
      <c r="AY459" s="159" t="s">
        <v>151</v>
      </c>
    </row>
    <row r="460" spans="2:65" s="1" customFormat="1" ht="24.2" customHeight="1">
      <c r="B460" s="31"/>
      <c r="C460" s="136" t="s">
        <v>459</v>
      </c>
      <c r="D460" s="136" t="s">
        <v>154</v>
      </c>
      <c r="E460" s="137" t="s">
        <v>663</v>
      </c>
      <c r="F460" s="138" t="s">
        <v>664</v>
      </c>
      <c r="G460" s="139" t="s">
        <v>190</v>
      </c>
      <c r="H460" s="140">
        <v>43.2</v>
      </c>
      <c r="I460" s="141"/>
      <c r="J460" s="141"/>
      <c r="K460" s="142">
        <f>ROUND(P460*H460,2)</f>
        <v>0</v>
      </c>
      <c r="L460" s="138" t="s">
        <v>1</v>
      </c>
      <c r="M460" s="31"/>
      <c r="N460" s="143" t="s">
        <v>1</v>
      </c>
      <c r="O460" s="144" t="s">
        <v>42</v>
      </c>
      <c r="P460" s="145">
        <f>I460+J460</f>
        <v>0</v>
      </c>
      <c r="Q460" s="145">
        <f>ROUND(I460*H460,2)</f>
        <v>0</v>
      </c>
      <c r="R460" s="145">
        <f>ROUND(J460*H460,2)</f>
        <v>0</v>
      </c>
      <c r="T460" s="146">
        <f>S460*H460</f>
        <v>0</v>
      </c>
      <c r="U460" s="146">
        <v>7.2999999999999996E-4</v>
      </c>
      <c r="V460" s="146">
        <f>U460*H460</f>
        <v>3.1536000000000002E-2</v>
      </c>
      <c r="W460" s="146">
        <v>0</v>
      </c>
      <c r="X460" s="147">
        <f>W460*H460</f>
        <v>0</v>
      </c>
      <c r="AR460" s="148" t="s">
        <v>227</v>
      </c>
      <c r="AT460" s="148" t="s">
        <v>154</v>
      </c>
      <c r="AU460" s="148" t="s">
        <v>89</v>
      </c>
      <c r="AY460" s="16" t="s">
        <v>151</v>
      </c>
      <c r="BE460" s="149">
        <f>IF(O460="základní",K460,0)</f>
        <v>0</v>
      </c>
      <c r="BF460" s="149">
        <f>IF(O460="snížená",K460,0)</f>
        <v>0</v>
      </c>
      <c r="BG460" s="149">
        <f>IF(O460="zákl. přenesená",K460,0)</f>
        <v>0</v>
      </c>
      <c r="BH460" s="149">
        <f>IF(O460="sníž. přenesená",K460,0)</f>
        <v>0</v>
      </c>
      <c r="BI460" s="149">
        <f>IF(O460="nulová",K460,0)</f>
        <v>0</v>
      </c>
      <c r="BJ460" s="16" t="s">
        <v>87</v>
      </c>
      <c r="BK460" s="149">
        <f>ROUND(P460*H460,2)</f>
        <v>0</v>
      </c>
      <c r="BL460" s="16" t="s">
        <v>227</v>
      </c>
      <c r="BM460" s="148" t="s">
        <v>854</v>
      </c>
    </row>
    <row r="461" spans="2:65" s="14" customFormat="1">
      <c r="B461" s="165"/>
      <c r="D461" s="151" t="s">
        <v>160</v>
      </c>
      <c r="E461" s="166" t="s">
        <v>1</v>
      </c>
      <c r="F461" s="167" t="s">
        <v>665</v>
      </c>
      <c r="H461" s="166" t="s">
        <v>1</v>
      </c>
      <c r="I461" s="168"/>
      <c r="J461" s="168"/>
      <c r="M461" s="165"/>
      <c r="N461" s="169"/>
      <c r="X461" s="170"/>
      <c r="AT461" s="166" t="s">
        <v>160</v>
      </c>
      <c r="AU461" s="166" t="s">
        <v>89</v>
      </c>
      <c r="AV461" s="14" t="s">
        <v>87</v>
      </c>
      <c r="AW461" s="14" t="s">
        <v>5</v>
      </c>
      <c r="AX461" s="14" t="s">
        <v>79</v>
      </c>
      <c r="AY461" s="166" t="s">
        <v>151</v>
      </c>
    </row>
    <row r="462" spans="2:65" s="14" customFormat="1">
      <c r="B462" s="165"/>
      <c r="D462" s="151" t="s">
        <v>160</v>
      </c>
      <c r="E462" s="166" t="s">
        <v>1</v>
      </c>
      <c r="F462" s="167" t="s">
        <v>855</v>
      </c>
      <c r="H462" s="166" t="s">
        <v>1</v>
      </c>
      <c r="I462" s="168"/>
      <c r="J462" s="168"/>
      <c r="M462" s="165"/>
      <c r="N462" s="169"/>
      <c r="X462" s="170"/>
      <c r="AT462" s="166" t="s">
        <v>160</v>
      </c>
      <c r="AU462" s="166" t="s">
        <v>89</v>
      </c>
      <c r="AV462" s="14" t="s">
        <v>87</v>
      </c>
      <c r="AW462" s="14" t="s">
        <v>5</v>
      </c>
      <c r="AX462" s="14" t="s">
        <v>79</v>
      </c>
      <c r="AY462" s="166" t="s">
        <v>151</v>
      </c>
    </row>
    <row r="463" spans="2:65" s="12" customFormat="1">
      <c r="B463" s="150"/>
      <c r="D463" s="151" t="s">
        <v>160</v>
      </c>
      <c r="E463" s="152" t="s">
        <v>1</v>
      </c>
      <c r="F463" s="153" t="s">
        <v>856</v>
      </c>
      <c r="H463" s="154">
        <v>43.2</v>
      </c>
      <c r="I463" s="155"/>
      <c r="J463" s="155"/>
      <c r="M463" s="150"/>
      <c r="N463" s="156"/>
      <c r="X463" s="157"/>
      <c r="AT463" s="152" t="s">
        <v>160</v>
      </c>
      <c r="AU463" s="152" t="s">
        <v>89</v>
      </c>
      <c r="AV463" s="12" t="s">
        <v>89</v>
      </c>
      <c r="AW463" s="12" t="s">
        <v>5</v>
      </c>
      <c r="AX463" s="12" t="s">
        <v>79</v>
      </c>
      <c r="AY463" s="152" t="s">
        <v>151</v>
      </c>
    </row>
    <row r="464" spans="2:65" s="13" customFormat="1">
      <c r="B464" s="158"/>
      <c r="D464" s="151" t="s">
        <v>160</v>
      </c>
      <c r="E464" s="159" t="s">
        <v>1</v>
      </c>
      <c r="F464" s="160" t="s">
        <v>162</v>
      </c>
      <c r="H464" s="161">
        <v>43.2</v>
      </c>
      <c r="I464" s="162"/>
      <c r="J464" s="162"/>
      <c r="M464" s="158"/>
      <c r="N464" s="163"/>
      <c r="X464" s="164"/>
      <c r="AT464" s="159" t="s">
        <v>160</v>
      </c>
      <c r="AU464" s="159" t="s">
        <v>89</v>
      </c>
      <c r="AV464" s="13" t="s">
        <v>158</v>
      </c>
      <c r="AW464" s="13" t="s">
        <v>5</v>
      </c>
      <c r="AX464" s="13" t="s">
        <v>87</v>
      </c>
      <c r="AY464" s="159" t="s">
        <v>151</v>
      </c>
    </row>
    <row r="465" spans="2:65" s="1" customFormat="1" ht="24.2" customHeight="1">
      <c r="B465" s="31"/>
      <c r="C465" s="136" t="s">
        <v>463</v>
      </c>
      <c r="D465" s="136" t="s">
        <v>154</v>
      </c>
      <c r="E465" s="137" t="s">
        <v>478</v>
      </c>
      <c r="F465" s="138" t="s">
        <v>479</v>
      </c>
      <c r="G465" s="139" t="s">
        <v>190</v>
      </c>
      <c r="H465" s="140">
        <v>39.770000000000003</v>
      </c>
      <c r="I465" s="141"/>
      <c r="J465" s="141"/>
      <c r="K465" s="142">
        <f>ROUND(P465*H465,2)</f>
        <v>0</v>
      </c>
      <c r="L465" s="138" t="s">
        <v>1</v>
      </c>
      <c r="M465" s="31"/>
      <c r="N465" s="143" t="s">
        <v>1</v>
      </c>
      <c r="O465" s="144" t="s">
        <v>42</v>
      </c>
      <c r="P465" s="145">
        <f>I465+J465</f>
        <v>0</v>
      </c>
      <c r="Q465" s="145">
        <f>ROUND(I465*H465,2)</f>
        <v>0</v>
      </c>
      <c r="R465" s="145">
        <f>ROUND(J465*H465,2)</f>
        <v>0</v>
      </c>
      <c r="T465" s="146">
        <f>S465*H465</f>
        <v>0</v>
      </c>
      <c r="U465" s="146">
        <v>7.2999999999999996E-4</v>
      </c>
      <c r="V465" s="146">
        <f>U465*H465</f>
        <v>2.9032100000000002E-2</v>
      </c>
      <c r="W465" s="146">
        <v>0</v>
      </c>
      <c r="X465" s="147">
        <f>W465*H465</f>
        <v>0</v>
      </c>
      <c r="AR465" s="148" t="s">
        <v>227</v>
      </c>
      <c r="AT465" s="148" t="s">
        <v>154</v>
      </c>
      <c r="AU465" s="148" t="s">
        <v>89</v>
      </c>
      <c r="AY465" s="16" t="s">
        <v>151</v>
      </c>
      <c r="BE465" s="149">
        <f>IF(O465="základní",K465,0)</f>
        <v>0</v>
      </c>
      <c r="BF465" s="149">
        <f>IF(O465="snížená",K465,0)</f>
        <v>0</v>
      </c>
      <c r="BG465" s="149">
        <f>IF(O465="zákl. přenesená",K465,0)</f>
        <v>0</v>
      </c>
      <c r="BH465" s="149">
        <f>IF(O465="sníž. přenesená",K465,0)</f>
        <v>0</v>
      </c>
      <c r="BI465" s="149">
        <f>IF(O465="nulová",K465,0)</f>
        <v>0</v>
      </c>
      <c r="BJ465" s="16" t="s">
        <v>87</v>
      </c>
      <c r="BK465" s="149">
        <f>ROUND(P465*H465,2)</f>
        <v>0</v>
      </c>
      <c r="BL465" s="16" t="s">
        <v>227</v>
      </c>
      <c r="BM465" s="148" t="s">
        <v>857</v>
      </c>
    </row>
    <row r="466" spans="2:65" s="14" customFormat="1">
      <c r="B466" s="165"/>
      <c r="D466" s="151" t="s">
        <v>160</v>
      </c>
      <c r="E466" s="166" t="s">
        <v>1</v>
      </c>
      <c r="F466" s="167" t="s">
        <v>481</v>
      </c>
      <c r="H466" s="166" t="s">
        <v>1</v>
      </c>
      <c r="I466" s="168"/>
      <c r="J466" s="168"/>
      <c r="M466" s="165"/>
      <c r="N466" s="169"/>
      <c r="X466" s="170"/>
      <c r="AT466" s="166" t="s">
        <v>160</v>
      </c>
      <c r="AU466" s="166" t="s">
        <v>89</v>
      </c>
      <c r="AV466" s="14" t="s">
        <v>87</v>
      </c>
      <c r="AW466" s="14" t="s">
        <v>5</v>
      </c>
      <c r="AX466" s="14" t="s">
        <v>79</v>
      </c>
      <c r="AY466" s="166" t="s">
        <v>151</v>
      </c>
    </row>
    <row r="467" spans="2:65" s="14" customFormat="1">
      <c r="B467" s="165"/>
      <c r="D467" s="151" t="s">
        <v>160</v>
      </c>
      <c r="E467" s="166" t="s">
        <v>1</v>
      </c>
      <c r="F467" s="167" t="s">
        <v>855</v>
      </c>
      <c r="H467" s="166" t="s">
        <v>1</v>
      </c>
      <c r="I467" s="168"/>
      <c r="J467" s="168"/>
      <c r="M467" s="165"/>
      <c r="N467" s="169"/>
      <c r="X467" s="170"/>
      <c r="AT467" s="166" t="s">
        <v>160</v>
      </c>
      <c r="AU467" s="166" t="s">
        <v>89</v>
      </c>
      <c r="AV467" s="14" t="s">
        <v>87</v>
      </c>
      <c r="AW467" s="14" t="s">
        <v>5</v>
      </c>
      <c r="AX467" s="14" t="s">
        <v>79</v>
      </c>
      <c r="AY467" s="166" t="s">
        <v>151</v>
      </c>
    </row>
    <row r="468" spans="2:65" s="12" customFormat="1">
      <c r="B468" s="150"/>
      <c r="D468" s="151" t="s">
        <v>160</v>
      </c>
      <c r="E468" s="152" t="s">
        <v>1</v>
      </c>
      <c r="F468" s="153" t="s">
        <v>858</v>
      </c>
      <c r="H468" s="154">
        <v>39.770000000000003</v>
      </c>
      <c r="I468" s="155"/>
      <c r="J468" s="155"/>
      <c r="M468" s="150"/>
      <c r="N468" s="156"/>
      <c r="X468" s="157"/>
      <c r="AT468" s="152" t="s">
        <v>160</v>
      </c>
      <c r="AU468" s="152" t="s">
        <v>89</v>
      </c>
      <c r="AV468" s="12" t="s">
        <v>89</v>
      </c>
      <c r="AW468" s="12" t="s">
        <v>5</v>
      </c>
      <c r="AX468" s="12" t="s">
        <v>79</v>
      </c>
      <c r="AY468" s="152" t="s">
        <v>151</v>
      </c>
    </row>
    <row r="469" spans="2:65" s="13" customFormat="1">
      <c r="B469" s="158"/>
      <c r="D469" s="151" t="s">
        <v>160</v>
      </c>
      <c r="E469" s="159" t="s">
        <v>1</v>
      </c>
      <c r="F469" s="160" t="s">
        <v>162</v>
      </c>
      <c r="H469" s="161">
        <v>39.770000000000003</v>
      </c>
      <c r="I469" s="162"/>
      <c r="J469" s="162"/>
      <c r="M469" s="158"/>
      <c r="N469" s="163"/>
      <c r="X469" s="164"/>
      <c r="AT469" s="159" t="s">
        <v>160</v>
      </c>
      <c r="AU469" s="159" t="s">
        <v>89</v>
      </c>
      <c r="AV469" s="13" t="s">
        <v>158</v>
      </c>
      <c r="AW469" s="13" t="s">
        <v>5</v>
      </c>
      <c r="AX469" s="13" t="s">
        <v>87</v>
      </c>
      <c r="AY469" s="159" t="s">
        <v>151</v>
      </c>
    </row>
    <row r="470" spans="2:65" s="1" customFormat="1" ht="24.2" customHeight="1">
      <c r="B470" s="31"/>
      <c r="C470" s="136" t="s">
        <v>467</v>
      </c>
      <c r="D470" s="136" t="s">
        <v>154</v>
      </c>
      <c r="E470" s="137" t="s">
        <v>859</v>
      </c>
      <c r="F470" s="138" t="s">
        <v>860</v>
      </c>
      <c r="G470" s="139" t="s">
        <v>190</v>
      </c>
      <c r="H470" s="140">
        <v>3</v>
      </c>
      <c r="I470" s="141"/>
      <c r="J470" s="141"/>
      <c r="K470" s="142">
        <f>ROUND(P470*H470,2)</f>
        <v>0</v>
      </c>
      <c r="L470" s="138" t="s">
        <v>1</v>
      </c>
      <c r="M470" s="31"/>
      <c r="N470" s="143" t="s">
        <v>1</v>
      </c>
      <c r="O470" s="144" t="s">
        <v>42</v>
      </c>
      <c r="P470" s="145">
        <f>I470+J470</f>
        <v>0</v>
      </c>
      <c r="Q470" s="145">
        <f>ROUND(I470*H470,2)</f>
        <v>0</v>
      </c>
      <c r="R470" s="145">
        <f>ROUND(J470*H470,2)</f>
        <v>0</v>
      </c>
      <c r="T470" s="146">
        <f>S470*H470</f>
        <v>0</v>
      </c>
      <c r="U470" s="146">
        <v>2.8700000000000002E-3</v>
      </c>
      <c r="V470" s="146">
        <f>U470*H470</f>
        <v>8.6099999999999996E-3</v>
      </c>
      <c r="W470" s="146">
        <v>0</v>
      </c>
      <c r="X470" s="147">
        <f>W470*H470</f>
        <v>0</v>
      </c>
      <c r="AR470" s="148" t="s">
        <v>227</v>
      </c>
      <c r="AT470" s="148" t="s">
        <v>154</v>
      </c>
      <c r="AU470" s="148" t="s">
        <v>89</v>
      </c>
      <c r="AY470" s="16" t="s">
        <v>151</v>
      </c>
      <c r="BE470" s="149">
        <f>IF(O470="základní",K470,0)</f>
        <v>0</v>
      </c>
      <c r="BF470" s="149">
        <f>IF(O470="snížená",K470,0)</f>
        <v>0</v>
      </c>
      <c r="BG470" s="149">
        <f>IF(O470="zákl. přenesená",K470,0)</f>
        <v>0</v>
      </c>
      <c r="BH470" s="149">
        <f>IF(O470="sníž. přenesená",K470,0)</f>
        <v>0</v>
      </c>
      <c r="BI470" s="149">
        <f>IF(O470="nulová",K470,0)</f>
        <v>0</v>
      </c>
      <c r="BJ470" s="16" t="s">
        <v>87</v>
      </c>
      <c r="BK470" s="149">
        <f>ROUND(P470*H470,2)</f>
        <v>0</v>
      </c>
      <c r="BL470" s="16" t="s">
        <v>227</v>
      </c>
      <c r="BM470" s="148" t="s">
        <v>861</v>
      </c>
    </row>
    <row r="471" spans="2:65" s="14" customFormat="1">
      <c r="B471" s="165"/>
      <c r="D471" s="151" t="s">
        <v>160</v>
      </c>
      <c r="E471" s="166" t="s">
        <v>1</v>
      </c>
      <c r="F471" s="167" t="s">
        <v>862</v>
      </c>
      <c r="H471" s="166" t="s">
        <v>1</v>
      </c>
      <c r="I471" s="168"/>
      <c r="J471" s="168"/>
      <c r="M471" s="165"/>
      <c r="N471" s="169"/>
      <c r="X471" s="170"/>
      <c r="AT471" s="166" t="s">
        <v>160</v>
      </c>
      <c r="AU471" s="166" t="s">
        <v>89</v>
      </c>
      <c r="AV471" s="14" t="s">
        <v>87</v>
      </c>
      <c r="AW471" s="14" t="s">
        <v>5</v>
      </c>
      <c r="AX471" s="14" t="s">
        <v>79</v>
      </c>
      <c r="AY471" s="166" t="s">
        <v>151</v>
      </c>
    </row>
    <row r="472" spans="2:65" s="14" customFormat="1">
      <c r="B472" s="165"/>
      <c r="D472" s="151" t="s">
        <v>160</v>
      </c>
      <c r="E472" s="166" t="s">
        <v>1</v>
      </c>
      <c r="F472" s="167" t="s">
        <v>855</v>
      </c>
      <c r="H472" s="166" t="s">
        <v>1</v>
      </c>
      <c r="I472" s="168"/>
      <c r="J472" s="168"/>
      <c r="M472" s="165"/>
      <c r="N472" s="169"/>
      <c r="X472" s="170"/>
      <c r="AT472" s="166" t="s">
        <v>160</v>
      </c>
      <c r="AU472" s="166" t="s">
        <v>89</v>
      </c>
      <c r="AV472" s="14" t="s">
        <v>87</v>
      </c>
      <c r="AW472" s="14" t="s">
        <v>5</v>
      </c>
      <c r="AX472" s="14" t="s">
        <v>79</v>
      </c>
      <c r="AY472" s="166" t="s">
        <v>151</v>
      </c>
    </row>
    <row r="473" spans="2:65" s="12" customFormat="1">
      <c r="B473" s="150"/>
      <c r="D473" s="151" t="s">
        <v>160</v>
      </c>
      <c r="E473" s="152" t="s">
        <v>1</v>
      </c>
      <c r="F473" s="153" t="s">
        <v>803</v>
      </c>
      <c r="H473" s="154">
        <v>3</v>
      </c>
      <c r="I473" s="155"/>
      <c r="J473" s="155"/>
      <c r="M473" s="150"/>
      <c r="N473" s="156"/>
      <c r="X473" s="157"/>
      <c r="AT473" s="152" t="s">
        <v>160</v>
      </c>
      <c r="AU473" s="152" t="s">
        <v>89</v>
      </c>
      <c r="AV473" s="12" t="s">
        <v>89</v>
      </c>
      <c r="AW473" s="12" t="s">
        <v>5</v>
      </c>
      <c r="AX473" s="12" t="s">
        <v>79</v>
      </c>
      <c r="AY473" s="152" t="s">
        <v>151</v>
      </c>
    </row>
    <row r="474" spans="2:65" s="13" customFormat="1">
      <c r="B474" s="158"/>
      <c r="D474" s="151" t="s">
        <v>160</v>
      </c>
      <c r="E474" s="159" t="s">
        <v>1</v>
      </c>
      <c r="F474" s="160" t="s">
        <v>162</v>
      </c>
      <c r="H474" s="161">
        <v>3</v>
      </c>
      <c r="I474" s="162"/>
      <c r="J474" s="162"/>
      <c r="M474" s="158"/>
      <c r="N474" s="163"/>
      <c r="X474" s="164"/>
      <c r="AT474" s="159" t="s">
        <v>160</v>
      </c>
      <c r="AU474" s="159" t="s">
        <v>89</v>
      </c>
      <c r="AV474" s="13" t="s">
        <v>158</v>
      </c>
      <c r="AW474" s="13" t="s">
        <v>5</v>
      </c>
      <c r="AX474" s="13" t="s">
        <v>87</v>
      </c>
      <c r="AY474" s="159" t="s">
        <v>151</v>
      </c>
    </row>
    <row r="475" spans="2:65" s="1" customFormat="1" ht="16.5" customHeight="1">
      <c r="B475" s="31"/>
      <c r="C475" s="136" t="s">
        <v>472</v>
      </c>
      <c r="D475" s="136" t="s">
        <v>154</v>
      </c>
      <c r="E475" s="137" t="s">
        <v>863</v>
      </c>
      <c r="F475" s="138" t="s">
        <v>864</v>
      </c>
      <c r="G475" s="139" t="s">
        <v>190</v>
      </c>
      <c r="H475" s="140">
        <v>22.7</v>
      </c>
      <c r="I475" s="141"/>
      <c r="J475" s="141"/>
      <c r="K475" s="142">
        <f>ROUND(P475*H475,2)</f>
        <v>0</v>
      </c>
      <c r="L475" s="138" t="s">
        <v>1</v>
      </c>
      <c r="M475" s="31"/>
      <c r="N475" s="143" t="s">
        <v>1</v>
      </c>
      <c r="O475" s="144" t="s">
        <v>42</v>
      </c>
      <c r="P475" s="145">
        <f>I475+J475</f>
        <v>0</v>
      </c>
      <c r="Q475" s="145">
        <f>ROUND(I475*H475,2)</f>
        <v>0</v>
      </c>
      <c r="R475" s="145">
        <f>ROUND(J475*H475,2)</f>
        <v>0</v>
      </c>
      <c r="T475" s="146">
        <f>S475*H475</f>
        <v>0</v>
      </c>
      <c r="U475" s="146">
        <v>1.58E-3</v>
      </c>
      <c r="V475" s="146">
        <f>U475*H475</f>
        <v>3.5866000000000002E-2</v>
      </c>
      <c r="W475" s="146">
        <v>0</v>
      </c>
      <c r="X475" s="147">
        <f>W475*H475</f>
        <v>0</v>
      </c>
      <c r="AR475" s="148" t="s">
        <v>227</v>
      </c>
      <c r="AT475" s="148" t="s">
        <v>154</v>
      </c>
      <c r="AU475" s="148" t="s">
        <v>89</v>
      </c>
      <c r="AY475" s="16" t="s">
        <v>151</v>
      </c>
      <c r="BE475" s="149">
        <f>IF(O475="základní",K475,0)</f>
        <v>0</v>
      </c>
      <c r="BF475" s="149">
        <f>IF(O475="snížená",K475,0)</f>
        <v>0</v>
      </c>
      <c r="BG475" s="149">
        <f>IF(O475="zákl. přenesená",K475,0)</f>
        <v>0</v>
      </c>
      <c r="BH475" s="149">
        <f>IF(O475="sníž. přenesená",K475,0)</f>
        <v>0</v>
      </c>
      <c r="BI475" s="149">
        <f>IF(O475="nulová",K475,0)</f>
        <v>0</v>
      </c>
      <c r="BJ475" s="16" t="s">
        <v>87</v>
      </c>
      <c r="BK475" s="149">
        <f>ROUND(P475*H475,2)</f>
        <v>0</v>
      </c>
      <c r="BL475" s="16" t="s">
        <v>227</v>
      </c>
      <c r="BM475" s="148" t="s">
        <v>865</v>
      </c>
    </row>
    <row r="476" spans="2:65" s="14" customFormat="1">
      <c r="B476" s="165"/>
      <c r="D476" s="151" t="s">
        <v>160</v>
      </c>
      <c r="E476" s="166" t="s">
        <v>1</v>
      </c>
      <c r="F476" s="167" t="s">
        <v>866</v>
      </c>
      <c r="H476" s="166" t="s">
        <v>1</v>
      </c>
      <c r="I476" s="168"/>
      <c r="J476" s="168"/>
      <c r="M476" s="165"/>
      <c r="N476" s="169"/>
      <c r="X476" s="170"/>
      <c r="AT476" s="166" t="s">
        <v>160</v>
      </c>
      <c r="AU476" s="166" t="s">
        <v>89</v>
      </c>
      <c r="AV476" s="14" t="s">
        <v>87</v>
      </c>
      <c r="AW476" s="14" t="s">
        <v>5</v>
      </c>
      <c r="AX476" s="14" t="s">
        <v>79</v>
      </c>
      <c r="AY476" s="166" t="s">
        <v>151</v>
      </c>
    </row>
    <row r="477" spans="2:65" s="14" customFormat="1">
      <c r="B477" s="165"/>
      <c r="D477" s="151" t="s">
        <v>160</v>
      </c>
      <c r="E477" s="166" t="s">
        <v>1</v>
      </c>
      <c r="F477" s="167" t="s">
        <v>855</v>
      </c>
      <c r="H477" s="166" t="s">
        <v>1</v>
      </c>
      <c r="I477" s="168"/>
      <c r="J477" s="168"/>
      <c r="M477" s="165"/>
      <c r="N477" s="169"/>
      <c r="X477" s="170"/>
      <c r="AT477" s="166" t="s">
        <v>160</v>
      </c>
      <c r="AU477" s="166" t="s">
        <v>89</v>
      </c>
      <c r="AV477" s="14" t="s">
        <v>87</v>
      </c>
      <c r="AW477" s="14" t="s">
        <v>5</v>
      </c>
      <c r="AX477" s="14" t="s">
        <v>79</v>
      </c>
      <c r="AY477" s="166" t="s">
        <v>151</v>
      </c>
    </row>
    <row r="478" spans="2:65" s="12" customFormat="1">
      <c r="B478" s="150"/>
      <c r="D478" s="151" t="s">
        <v>160</v>
      </c>
      <c r="E478" s="152" t="s">
        <v>1</v>
      </c>
      <c r="F478" s="153" t="s">
        <v>867</v>
      </c>
      <c r="H478" s="154">
        <v>22.7</v>
      </c>
      <c r="I478" s="155"/>
      <c r="J478" s="155"/>
      <c r="M478" s="150"/>
      <c r="N478" s="156"/>
      <c r="X478" s="157"/>
      <c r="AT478" s="152" t="s">
        <v>160</v>
      </c>
      <c r="AU478" s="152" t="s">
        <v>89</v>
      </c>
      <c r="AV478" s="12" t="s">
        <v>89</v>
      </c>
      <c r="AW478" s="12" t="s">
        <v>5</v>
      </c>
      <c r="AX478" s="12" t="s">
        <v>79</v>
      </c>
      <c r="AY478" s="152" t="s">
        <v>151</v>
      </c>
    </row>
    <row r="479" spans="2:65" s="13" customFormat="1">
      <c r="B479" s="158"/>
      <c r="D479" s="151" t="s">
        <v>160</v>
      </c>
      <c r="E479" s="159" t="s">
        <v>1</v>
      </c>
      <c r="F479" s="160" t="s">
        <v>162</v>
      </c>
      <c r="H479" s="161">
        <v>22.7</v>
      </c>
      <c r="I479" s="162"/>
      <c r="J479" s="162"/>
      <c r="M479" s="158"/>
      <c r="N479" s="163"/>
      <c r="X479" s="164"/>
      <c r="AT479" s="159" t="s">
        <v>160</v>
      </c>
      <c r="AU479" s="159" t="s">
        <v>89</v>
      </c>
      <c r="AV479" s="13" t="s">
        <v>158</v>
      </c>
      <c r="AW479" s="13" t="s">
        <v>5</v>
      </c>
      <c r="AX479" s="13" t="s">
        <v>87</v>
      </c>
      <c r="AY479" s="159" t="s">
        <v>151</v>
      </c>
    </row>
    <row r="480" spans="2:65" s="1" customFormat="1" ht="21.75" customHeight="1">
      <c r="B480" s="31"/>
      <c r="C480" s="136" t="s">
        <v>477</v>
      </c>
      <c r="D480" s="136" t="s">
        <v>154</v>
      </c>
      <c r="E480" s="137" t="s">
        <v>666</v>
      </c>
      <c r="F480" s="138" t="s">
        <v>667</v>
      </c>
      <c r="G480" s="139" t="s">
        <v>190</v>
      </c>
      <c r="H480" s="140">
        <v>39.770000000000003</v>
      </c>
      <c r="I480" s="141"/>
      <c r="J480" s="141"/>
      <c r="K480" s="142">
        <f>ROUND(P480*H480,2)</f>
        <v>0</v>
      </c>
      <c r="L480" s="138" t="s">
        <v>1</v>
      </c>
      <c r="M480" s="31"/>
      <c r="N480" s="143" t="s">
        <v>1</v>
      </c>
      <c r="O480" s="144" t="s">
        <v>42</v>
      </c>
      <c r="P480" s="145">
        <f>I480+J480</f>
        <v>0</v>
      </c>
      <c r="Q480" s="145">
        <f>ROUND(I480*H480,2)</f>
        <v>0</v>
      </c>
      <c r="R480" s="145">
        <f>ROUND(J480*H480,2)</f>
        <v>0</v>
      </c>
      <c r="T480" s="146">
        <f>S480*H480</f>
        <v>0</v>
      </c>
      <c r="U480" s="146">
        <v>1.58E-3</v>
      </c>
      <c r="V480" s="146">
        <f>U480*H480</f>
        <v>6.2836600000000006E-2</v>
      </c>
      <c r="W480" s="146">
        <v>0</v>
      </c>
      <c r="X480" s="147">
        <f>W480*H480</f>
        <v>0</v>
      </c>
      <c r="AR480" s="148" t="s">
        <v>227</v>
      </c>
      <c r="AT480" s="148" t="s">
        <v>154</v>
      </c>
      <c r="AU480" s="148" t="s">
        <v>89</v>
      </c>
      <c r="AY480" s="16" t="s">
        <v>151</v>
      </c>
      <c r="BE480" s="149">
        <f>IF(O480="základní",K480,0)</f>
        <v>0</v>
      </c>
      <c r="BF480" s="149">
        <f>IF(O480="snížená",K480,0)</f>
        <v>0</v>
      </c>
      <c r="BG480" s="149">
        <f>IF(O480="zákl. přenesená",K480,0)</f>
        <v>0</v>
      </c>
      <c r="BH480" s="149">
        <f>IF(O480="sníž. přenesená",K480,0)</f>
        <v>0</v>
      </c>
      <c r="BI480" s="149">
        <f>IF(O480="nulová",K480,0)</f>
        <v>0</v>
      </c>
      <c r="BJ480" s="16" t="s">
        <v>87</v>
      </c>
      <c r="BK480" s="149">
        <f>ROUND(P480*H480,2)</f>
        <v>0</v>
      </c>
      <c r="BL480" s="16" t="s">
        <v>227</v>
      </c>
      <c r="BM480" s="148" t="s">
        <v>868</v>
      </c>
    </row>
    <row r="481" spans="2:65" s="14" customFormat="1">
      <c r="B481" s="165"/>
      <c r="D481" s="151" t="s">
        <v>160</v>
      </c>
      <c r="E481" s="166" t="s">
        <v>1</v>
      </c>
      <c r="F481" s="167" t="s">
        <v>668</v>
      </c>
      <c r="H481" s="166" t="s">
        <v>1</v>
      </c>
      <c r="I481" s="168"/>
      <c r="J481" s="168"/>
      <c r="M481" s="165"/>
      <c r="N481" s="169"/>
      <c r="X481" s="170"/>
      <c r="AT481" s="166" t="s">
        <v>160</v>
      </c>
      <c r="AU481" s="166" t="s">
        <v>89</v>
      </c>
      <c r="AV481" s="14" t="s">
        <v>87</v>
      </c>
      <c r="AW481" s="14" t="s">
        <v>5</v>
      </c>
      <c r="AX481" s="14" t="s">
        <v>79</v>
      </c>
      <c r="AY481" s="166" t="s">
        <v>151</v>
      </c>
    </row>
    <row r="482" spans="2:65" s="14" customFormat="1">
      <c r="B482" s="165"/>
      <c r="D482" s="151" t="s">
        <v>160</v>
      </c>
      <c r="E482" s="166" t="s">
        <v>1</v>
      </c>
      <c r="F482" s="167" t="s">
        <v>855</v>
      </c>
      <c r="H482" s="166" t="s">
        <v>1</v>
      </c>
      <c r="I482" s="168"/>
      <c r="J482" s="168"/>
      <c r="M482" s="165"/>
      <c r="N482" s="169"/>
      <c r="X482" s="170"/>
      <c r="AT482" s="166" t="s">
        <v>160</v>
      </c>
      <c r="AU482" s="166" t="s">
        <v>89</v>
      </c>
      <c r="AV482" s="14" t="s">
        <v>87</v>
      </c>
      <c r="AW482" s="14" t="s">
        <v>5</v>
      </c>
      <c r="AX482" s="14" t="s">
        <v>79</v>
      </c>
      <c r="AY482" s="166" t="s">
        <v>151</v>
      </c>
    </row>
    <row r="483" spans="2:65" s="12" customFormat="1">
      <c r="B483" s="150"/>
      <c r="D483" s="151" t="s">
        <v>160</v>
      </c>
      <c r="E483" s="152" t="s">
        <v>1</v>
      </c>
      <c r="F483" s="153" t="s">
        <v>869</v>
      </c>
      <c r="H483" s="154">
        <v>39.770000000000003</v>
      </c>
      <c r="I483" s="155"/>
      <c r="J483" s="155"/>
      <c r="M483" s="150"/>
      <c r="N483" s="156"/>
      <c r="X483" s="157"/>
      <c r="AT483" s="152" t="s">
        <v>160</v>
      </c>
      <c r="AU483" s="152" t="s">
        <v>89</v>
      </c>
      <c r="AV483" s="12" t="s">
        <v>89</v>
      </c>
      <c r="AW483" s="12" t="s">
        <v>5</v>
      </c>
      <c r="AX483" s="12" t="s">
        <v>79</v>
      </c>
      <c r="AY483" s="152" t="s">
        <v>151</v>
      </c>
    </row>
    <row r="484" spans="2:65" s="13" customFormat="1">
      <c r="B484" s="158"/>
      <c r="D484" s="151" t="s">
        <v>160</v>
      </c>
      <c r="E484" s="159" t="s">
        <v>1</v>
      </c>
      <c r="F484" s="160" t="s">
        <v>162</v>
      </c>
      <c r="H484" s="161">
        <v>39.770000000000003</v>
      </c>
      <c r="I484" s="162"/>
      <c r="J484" s="162"/>
      <c r="M484" s="158"/>
      <c r="N484" s="163"/>
      <c r="X484" s="164"/>
      <c r="AT484" s="159" t="s">
        <v>160</v>
      </c>
      <c r="AU484" s="159" t="s">
        <v>89</v>
      </c>
      <c r="AV484" s="13" t="s">
        <v>158</v>
      </c>
      <c r="AW484" s="13" t="s">
        <v>5</v>
      </c>
      <c r="AX484" s="13" t="s">
        <v>87</v>
      </c>
      <c r="AY484" s="159" t="s">
        <v>151</v>
      </c>
    </row>
    <row r="485" spans="2:65" s="1" customFormat="1" ht="37.9" customHeight="1">
      <c r="B485" s="31"/>
      <c r="C485" s="136" t="s">
        <v>482</v>
      </c>
      <c r="D485" s="136" t="s">
        <v>154</v>
      </c>
      <c r="E485" s="137" t="s">
        <v>669</v>
      </c>
      <c r="F485" s="138" t="s">
        <v>670</v>
      </c>
      <c r="G485" s="139" t="s">
        <v>190</v>
      </c>
      <c r="H485" s="140">
        <v>3</v>
      </c>
      <c r="I485" s="141"/>
      <c r="J485" s="141"/>
      <c r="K485" s="142">
        <f>ROUND(P485*H485,2)</f>
        <v>0</v>
      </c>
      <c r="L485" s="138" t="s">
        <v>1</v>
      </c>
      <c r="M485" s="31"/>
      <c r="N485" s="143" t="s">
        <v>1</v>
      </c>
      <c r="O485" s="144" t="s">
        <v>42</v>
      </c>
      <c r="P485" s="145">
        <f>I485+J485</f>
        <v>0</v>
      </c>
      <c r="Q485" s="145">
        <f>ROUND(I485*H485,2)</f>
        <v>0</v>
      </c>
      <c r="R485" s="145">
        <f>ROUND(J485*H485,2)</f>
        <v>0</v>
      </c>
      <c r="T485" s="146">
        <f>S485*H485</f>
        <v>0</v>
      </c>
      <c r="U485" s="146">
        <v>4.3800000000000002E-3</v>
      </c>
      <c r="V485" s="146">
        <f>U485*H485</f>
        <v>1.3140000000000001E-2</v>
      </c>
      <c r="W485" s="146">
        <v>0</v>
      </c>
      <c r="X485" s="147">
        <f>W485*H485</f>
        <v>0</v>
      </c>
      <c r="AR485" s="148" t="s">
        <v>227</v>
      </c>
      <c r="AT485" s="148" t="s">
        <v>154</v>
      </c>
      <c r="AU485" s="148" t="s">
        <v>89</v>
      </c>
      <c r="AY485" s="16" t="s">
        <v>151</v>
      </c>
      <c r="BE485" s="149">
        <f>IF(O485="základní",K485,0)</f>
        <v>0</v>
      </c>
      <c r="BF485" s="149">
        <f>IF(O485="snížená",K485,0)</f>
        <v>0</v>
      </c>
      <c r="BG485" s="149">
        <f>IF(O485="zákl. přenesená",K485,0)</f>
        <v>0</v>
      </c>
      <c r="BH485" s="149">
        <f>IF(O485="sníž. přenesená",K485,0)</f>
        <v>0</v>
      </c>
      <c r="BI485" s="149">
        <f>IF(O485="nulová",K485,0)</f>
        <v>0</v>
      </c>
      <c r="BJ485" s="16" t="s">
        <v>87</v>
      </c>
      <c r="BK485" s="149">
        <f>ROUND(P485*H485,2)</f>
        <v>0</v>
      </c>
      <c r="BL485" s="16" t="s">
        <v>227</v>
      </c>
      <c r="BM485" s="148" t="s">
        <v>870</v>
      </c>
    </row>
    <row r="486" spans="2:65" s="14" customFormat="1">
      <c r="B486" s="165"/>
      <c r="D486" s="151" t="s">
        <v>160</v>
      </c>
      <c r="E486" s="166" t="s">
        <v>1</v>
      </c>
      <c r="F486" s="167" t="s">
        <v>671</v>
      </c>
      <c r="H486" s="166" t="s">
        <v>1</v>
      </c>
      <c r="I486" s="168"/>
      <c r="J486" s="168"/>
      <c r="M486" s="165"/>
      <c r="N486" s="169"/>
      <c r="X486" s="170"/>
      <c r="AT486" s="166" t="s">
        <v>160</v>
      </c>
      <c r="AU486" s="166" t="s">
        <v>89</v>
      </c>
      <c r="AV486" s="14" t="s">
        <v>87</v>
      </c>
      <c r="AW486" s="14" t="s">
        <v>5</v>
      </c>
      <c r="AX486" s="14" t="s">
        <v>79</v>
      </c>
      <c r="AY486" s="166" t="s">
        <v>151</v>
      </c>
    </row>
    <row r="487" spans="2:65" s="14" customFormat="1">
      <c r="B487" s="165"/>
      <c r="D487" s="151" t="s">
        <v>160</v>
      </c>
      <c r="E487" s="166" t="s">
        <v>1</v>
      </c>
      <c r="F487" s="167" t="s">
        <v>855</v>
      </c>
      <c r="H487" s="166" t="s">
        <v>1</v>
      </c>
      <c r="I487" s="168"/>
      <c r="J487" s="168"/>
      <c r="M487" s="165"/>
      <c r="N487" s="169"/>
      <c r="X487" s="170"/>
      <c r="AT487" s="166" t="s">
        <v>160</v>
      </c>
      <c r="AU487" s="166" t="s">
        <v>89</v>
      </c>
      <c r="AV487" s="14" t="s">
        <v>87</v>
      </c>
      <c r="AW487" s="14" t="s">
        <v>5</v>
      </c>
      <c r="AX487" s="14" t="s">
        <v>79</v>
      </c>
      <c r="AY487" s="166" t="s">
        <v>151</v>
      </c>
    </row>
    <row r="488" spans="2:65" s="12" customFormat="1">
      <c r="B488" s="150"/>
      <c r="D488" s="151" t="s">
        <v>160</v>
      </c>
      <c r="E488" s="152" t="s">
        <v>1</v>
      </c>
      <c r="F488" s="153" t="s">
        <v>803</v>
      </c>
      <c r="H488" s="154">
        <v>3</v>
      </c>
      <c r="I488" s="155"/>
      <c r="J488" s="155"/>
      <c r="M488" s="150"/>
      <c r="N488" s="156"/>
      <c r="X488" s="157"/>
      <c r="AT488" s="152" t="s">
        <v>160</v>
      </c>
      <c r="AU488" s="152" t="s">
        <v>89</v>
      </c>
      <c r="AV488" s="12" t="s">
        <v>89</v>
      </c>
      <c r="AW488" s="12" t="s">
        <v>5</v>
      </c>
      <c r="AX488" s="12" t="s">
        <v>79</v>
      </c>
      <c r="AY488" s="152" t="s">
        <v>151</v>
      </c>
    </row>
    <row r="489" spans="2:65" s="13" customFormat="1">
      <c r="B489" s="158"/>
      <c r="D489" s="151" t="s">
        <v>160</v>
      </c>
      <c r="E489" s="159" t="s">
        <v>1</v>
      </c>
      <c r="F489" s="160" t="s">
        <v>162</v>
      </c>
      <c r="H489" s="161">
        <v>3</v>
      </c>
      <c r="I489" s="162"/>
      <c r="J489" s="162"/>
      <c r="M489" s="158"/>
      <c r="N489" s="163"/>
      <c r="X489" s="164"/>
      <c r="AT489" s="159" t="s">
        <v>160</v>
      </c>
      <c r="AU489" s="159" t="s">
        <v>89</v>
      </c>
      <c r="AV489" s="13" t="s">
        <v>158</v>
      </c>
      <c r="AW489" s="13" t="s">
        <v>5</v>
      </c>
      <c r="AX489" s="13" t="s">
        <v>87</v>
      </c>
      <c r="AY489" s="159" t="s">
        <v>151</v>
      </c>
    </row>
    <row r="490" spans="2:65" s="1" customFormat="1" ht="24.2" customHeight="1">
      <c r="B490" s="31"/>
      <c r="C490" s="136" t="s">
        <v>486</v>
      </c>
      <c r="D490" s="136" t="s">
        <v>154</v>
      </c>
      <c r="E490" s="137" t="s">
        <v>871</v>
      </c>
      <c r="F490" s="138" t="s">
        <v>872</v>
      </c>
      <c r="G490" s="139" t="s">
        <v>190</v>
      </c>
      <c r="H490" s="140">
        <v>19.7</v>
      </c>
      <c r="I490" s="141"/>
      <c r="J490" s="141"/>
      <c r="K490" s="142">
        <f>ROUND(P490*H490,2)</f>
        <v>0</v>
      </c>
      <c r="L490" s="138" t="s">
        <v>1</v>
      </c>
      <c r="M490" s="31"/>
      <c r="N490" s="143" t="s">
        <v>1</v>
      </c>
      <c r="O490" s="144" t="s">
        <v>42</v>
      </c>
      <c r="P490" s="145">
        <f>I490+J490</f>
        <v>0</v>
      </c>
      <c r="Q490" s="145">
        <f>ROUND(I490*H490,2)</f>
        <v>0</v>
      </c>
      <c r="R490" s="145">
        <f>ROUND(J490*H490,2)</f>
        <v>0</v>
      </c>
      <c r="T490" s="146">
        <f>S490*H490</f>
        <v>0</v>
      </c>
      <c r="U490" s="146">
        <v>5.8399999999999997E-3</v>
      </c>
      <c r="V490" s="146">
        <f>U490*H490</f>
        <v>0.11504799999999998</v>
      </c>
      <c r="W490" s="146">
        <v>0</v>
      </c>
      <c r="X490" s="147">
        <f>W490*H490</f>
        <v>0</v>
      </c>
      <c r="AR490" s="148" t="s">
        <v>227</v>
      </c>
      <c r="AT490" s="148" t="s">
        <v>154</v>
      </c>
      <c r="AU490" s="148" t="s">
        <v>89</v>
      </c>
      <c r="AY490" s="16" t="s">
        <v>151</v>
      </c>
      <c r="BE490" s="149">
        <f>IF(O490="základní",K490,0)</f>
        <v>0</v>
      </c>
      <c r="BF490" s="149">
        <f>IF(O490="snížená",K490,0)</f>
        <v>0</v>
      </c>
      <c r="BG490" s="149">
        <f>IF(O490="zákl. přenesená",K490,0)</f>
        <v>0</v>
      </c>
      <c r="BH490" s="149">
        <f>IF(O490="sníž. přenesená",K490,0)</f>
        <v>0</v>
      </c>
      <c r="BI490" s="149">
        <f>IF(O490="nulová",K490,0)</f>
        <v>0</v>
      </c>
      <c r="BJ490" s="16" t="s">
        <v>87</v>
      </c>
      <c r="BK490" s="149">
        <f>ROUND(P490*H490,2)</f>
        <v>0</v>
      </c>
      <c r="BL490" s="16" t="s">
        <v>227</v>
      </c>
      <c r="BM490" s="148" t="s">
        <v>873</v>
      </c>
    </row>
    <row r="491" spans="2:65" s="14" customFormat="1">
      <c r="B491" s="165"/>
      <c r="D491" s="151" t="s">
        <v>160</v>
      </c>
      <c r="E491" s="166" t="s">
        <v>1</v>
      </c>
      <c r="F491" s="167" t="s">
        <v>874</v>
      </c>
      <c r="H491" s="166" t="s">
        <v>1</v>
      </c>
      <c r="I491" s="168"/>
      <c r="J491" s="168"/>
      <c r="M491" s="165"/>
      <c r="N491" s="169"/>
      <c r="X491" s="170"/>
      <c r="AT491" s="166" t="s">
        <v>160</v>
      </c>
      <c r="AU491" s="166" t="s">
        <v>89</v>
      </c>
      <c r="AV491" s="14" t="s">
        <v>87</v>
      </c>
      <c r="AW491" s="14" t="s">
        <v>5</v>
      </c>
      <c r="AX491" s="14" t="s">
        <v>79</v>
      </c>
      <c r="AY491" s="166" t="s">
        <v>151</v>
      </c>
    </row>
    <row r="492" spans="2:65" s="14" customFormat="1">
      <c r="B492" s="165"/>
      <c r="D492" s="151" t="s">
        <v>160</v>
      </c>
      <c r="E492" s="166" t="s">
        <v>1</v>
      </c>
      <c r="F492" s="167" t="s">
        <v>855</v>
      </c>
      <c r="H492" s="166" t="s">
        <v>1</v>
      </c>
      <c r="I492" s="168"/>
      <c r="J492" s="168"/>
      <c r="M492" s="165"/>
      <c r="N492" s="169"/>
      <c r="X492" s="170"/>
      <c r="AT492" s="166" t="s">
        <v>160</v>
      </c>
      <c r="AU492" s="166" t="s">
        <v>89</v>
      </c>
      <c r="AV492" s="14" t="s">
        <v>87</v>
      </c>
      <c r="AW492" s="14" t="s">
        <v>5</v>
      </c>
      <c r="AX492" s="14" t="s">
        <v>79</v>
      </c>
      <c r="AY492" s="166" t="s">
        <v>151</v>
      </c>
    </row>
    <row r="493" spans="2:65" s="12" customFormat="1">
      <c r="B493" s="150"/>
      <c r="D493" s="151" t="s">
        <v>160</v>
      </c>
      <c r="E493" s="152" t="s">
        <v>1</v>
      </c>
      <c r="F493" s="153" t="s">
        <v>875</v>
      </c>
      <c r="H493" s="154">
        <v>19.7</v>
      </c>
      <c r="I493" s="155"/>
      <c r="J493" s="155"/>
      <c r="M493" s="150"/>
      <c r="N493" s="156"/>
      <c r="X493" s="157"/>
      <c r="AT493" s="152" t="s">
        <v>160</v>
      </c>
      <c r="AU493" s="152" t="s">
        <v>89</v>
      </c>
      <c r="AV493" s="12" t="s">
        <v>89</v>
      </c>
      <c r="AW493" s="12" t="s">
        <v>5</v>
      </c>
      <c r="AX493" s="12" t="s">
        <v>79</v>
      </c>
      <c r="AY493" s="152" t="s">
        <v>151</v>
      </c>
    </row>
    <row r="494" spans="2:65" s="13" customFormat="1">
      <c r="B494" s="158"/>
      <c r="D494" s="151" t="s">
        <v>160</v>
      </c>
      <c r="E494" s="159" t="s">
        <v>1</v>
      </c>
      <c r="F494" s="160" t="s">
        <v>162</v>
      </c>
      <c r="H494" s="161">
        <v>19.7</v>
      </c>
      <c r="I494" s="162"/>
      <c r="J494" s="162"/>
      <c r="M494" s="158"/>
      <c r="N494" s="163"/>
      <c r="X494" s="164"/>
      <c r="AT494" s="159" t="s">
        <v>160</v>
      </c>
      <c r="AU494" s="159" t="s">
        <v>89</v>
      </c>
      <c r="AV494" s="13" t="s">
        <v>158</v>
      </c>
      <c r="AW494" s="13" t="s">
        <v>5</v>
      </c>
      <c r="AX494" s="13" t="s">
        <v>87</v>
      </c>
      <c r="AY494" s="159" t="s">
        <v>151</v>
      </c>
    </row>
    <row r="495" spans="2:65" s="1" customFormat="1" ht="33" customHeight="1">
      <c r="B495" s="31"/>
      <c r="C495" s="136" t="s">
        <v>492</v>
      </c>
      <c r="D495" s="136" t="s">
        <v>154</v>
      </c>
      <c r="E495" s="137" t="s">
        <v>672</v>
      </c>
      <c r="F495" s="138" t="s">
        <v>673</v>
      </c>
      <c r="G495" s="139" t="s">
        <v>264</v>
      </c>
      <c r="H495" s="140">
        <v>2</v>
      </c>
      <c r="I495" s="141"/>
      <c r="J495" s="141"/>
      <c r="K495" s="142">
        <f>ROUND(P495*H495,2)</f>
        <v>0</v>
      </c>
      <c r="L495" s="138" t="s">
        <v>157</v>
      </c>
      <c r="M495" s="31"/>
      <c r="N495" s="143" t="s">
        <v>1</v>
      </c>
      <c r="O495" s="144" t="s">
        <v>42</v>
      </c>
      <c r="P495" s="145">
        <f>I495+J495</f>
        <v>0</v>
      </c>
      <c r="Q495" s="145">
        <f>ROUND(I495*H495,2)</f>
        <v>0</v>
      </c>
      <c r="R495" s="145">
        <f>ROUND(J495*H495,2)</f>
        <v>0</v>
      </c>
      <c r="T495" s="146">
        <f>S495*H495</f>
        <v>0</v>
      </c>
      <c r="U495" s="146">
        <v>0</v>
      </c>
      <c r="V495" s="146">
        <f>U495*H495</f>
        <v>0</v>
      </c>
      <c r="W495" s="146">
        <v>0</v>
      </c>
      <c r="X495" s="147">
        <f>W495*H495</f>
        <v>0</v>
      </c>
      <c r="AR495" s="148" t="s">
        <v>227</v>
      </c>
      <c r="AT495" s="148" t="s">
        <v>154</v>
      </c>
      <c r="AU495" s="148" t="s">
        <v>89</v>
      </c>
      <c r="AY495" s="16" t="s">
        <v>151</v>
      </c>
      <c r="BE495" s="149">
        <f>IF(O495="základní",K495,0)</f>
        <v>0</v>
      </c>
      <c r="BF495" s="149">
        <f>IF(O495="snížená",K495,0)</f>
        <v>0</v>
      </c>
      <c r="BG495" s="149">
        <f>IF(O495="zákl. přenesená",K495,0)</f>
        <v>0</v>
      </c>
      <c r="BH495" s="149">
        <f>IF(O495="sníž. přenesená",K495,0)</f>
        <v>0</v>
      </c>
      <c r="BI495" s="149">
        <f>IF(O495="nulová",K495,0)</f>
        <v>0</v>
      </c>
      <c r="BJ495" s="16" t="s">
        <v>87</v>
      </c>
      <c r="BK495" s="149">
        <f>ROUND(P495*H495,2)</f>
        <v>0</v>
      </c>
      <c r="BL495" s="16" t="s">
        <v>227</v>
      </c>
      <c r="BM495" s="148" t="s">
        <v>876</v>
      </c>
    </row>
    <row r="496" spans="2:65" s="14" customFormat="1">
      <c r="B496" s="165"/>
      <c r="D496" s="151" t="s">
        <v>160</v>
      </c>
      <c r="E496" s="166" t="s">
        <v>1</v>
      </c>
      <c r="F496" s="167" t="s">
        <v>855</v>
      </c>
      <c r="H496" s="166" t="s">
        <v>1</v>
      </c>
      <c r="I496" s="168"/>
      <c r="J496" s="168"/>
      <c r="M496" s="165"/>
      <c r="N496" s="169"/>
      <c r="X496" s="170"/>
      <c r="AT496" s="166" t="s">
        <v>160</v>
      </c>
      <c r="AU496" s="166" t="s">
        <v>89</v>
      </c>
      <c r="AV496" s="14" t="s">
        <v>87</v>
      </c>
      <c r="AW496" s="14" t="s">
        <v>5</v>
      </c>
      <c r="AX496" s="14" t="s">
        <v>79</v>
      </c>
      <c r="AY496" s="166" t="s">
        <v>151</v>
      </c>
    </row>
    <row r="497" spans="2:65" s="12" customFormat="1">
      <c r="B497" s="150"/>
      <c r="D497" s="151" t="s">
        <v>160</v>
      </c>
      <c r="E497" s="152" t="s">
        <v>1</v>
      </c>
      <c r="F497" s="153" t="s">
        <v>89</v>
      </c>
      <c r="H497" s="154">
        <v>2</v>
      </c>
      <c r="I497" s="155"/>
      <c r="J497" s="155"/>
      <c r="M497" s="150"/>
      <c r="N497" s="156"/>
      <c r="X497" s="157"/>
      <c r="AT497" s="152" t="s">
        <v>160</v>
      </c>
      <c r="AU497" s="152" t="s">
        <v>89</v>
      </c>
      <c r="AV497" s="12" t="s">
        <v>89</v>
      </c>
      <c r="AW497" s="12" t="s">
        <v>5</v>
      </c>
      <c r="AX497" s="12" t="s">
        <v>79</v>
      </c>
      <c r="AY497" s="152" t="s">
        <v>151</v>
      </c>
    </row>
    <row r="498" spans="2:65" s="13" customFormat="1">
      <c r="B498" s="158"/>
      <c r="D498" s="151" t="s">
        <v>160</v>
      </c>
      <c r="E498" s="159" t="s">
        <v>1</v>
      </c>
      <c r="F498" s="160" t="s">
        <v>162</v>
      </c>
      <c r="H498" s="161">
        <v>2</v>
      </c>
      <c r="I498" s="162"/>
      <c r="J498" s="162"/>
      <c r="M498" s="158"/>
      <c r="N498" s="163"/>
      <c r="X498" s="164"/>
      <c r="AT498" s="159" t="s">
        <v>160</v>
      </c>
      <c r="AU498" s="159" t="s">
        <v>89</v>
      </c>
      <c r="AV498" s="13" t="s">
        <v>158</v>
      </c>
      <c r="AW498" s="13" t="s">
        <v>5</v>
      </c>
      <c r="AX498" s="13" t="s">
        <v>87</v>
      </c>
      <c r="AY498" s="159" t="s">
        <v>151</v>
      </c>
    </row>
    <row r="499" spans="2:65" s="1" customFormat="1" ht="24.2" customHeight="1">
      <c r="B499" s="31"/>
      <c r="C499" s="136" t="s">
        <v>497</v>
      </c>
      <c r="D499" s="136" t="s">
        <v>154</v>
      </c>
      <c r="E499" s="137" t="s">
        <v>877</v>
      </c>
      <c r="F499" s="138" t="s">
        <v>878</v>
      </c>
      <c r="G499" s="139" t="s">
        <v>264</v>
      </c>
      <c r="H499" s="140">
        <v>2</v>
      </c>
      <c r="I499" s="141"/>
      <c r="J499" s="141"/>
      <c r="K499" s="142">
        <f>ROUND(P499*H499,2)</f>
        <v>0</v>
      </c>
      <c r="L499" s="138" t="s">
        <v>157</v>
      </c>
      <c r="M499" s="31"/>
      <c r="N499" s="143" t="s">
        <v>1</v>
      </c>
      <c r="O499" s="144" t="s">
        <v>42</v>
      </c>
      <c r="P499" s="145">
        <f>I499+J499</f>
        <v>0</v>
      </c>
      <c r="Q499" s="145">
        <f>ROUND(I499*H499,2)</f>
        <v>0</v>
      </c>
      <c r="R499" s="145">
        <f>ROUND(J499*H499,2)</f>
        <v>0</v>
      </c>
      <c r="T499" s="146">
        <f>S499*H499</f>
        <v>0</v>
      </c>
      <c r="U499" s="146">
        <v>8.116E-4</v>
      </c>
      <c r="V499" s="146">
        <f>U499*H499</f>
        <v>1.6232E-3</v>
      </c>
      <c r="W499" s="146">
        <v>0</v>
      </c>
      <c r="X499" s="147">
        <f>W499*H499</f>
        <v>0</v>
      </c>
      <c r="AR499" s="148" t="s">
        <v>227</v>
      </c>
      <c r="AT499" s="148" t="s">
        <v>154</v>
      </c>
      <c r="AU499" s="148" t="s">
        <v>89</v>
      </c>
      <c r="AY499" s="16" t="s">
        <v>151</v>
      </c>
      <c r="BE499" s="149">
        <f>IF(O499="základní",K499,0)</f>
        <v>0</v>
      </c>
      <c r="BF499" s="149">
        <f>IF(O499="snížená",K499,0)</f>
        <v>0</v>
      </c>
      <c r="BG499" s="149">
        <f>IF(O499="zákl. přenesená",K499,0)</f>
        <v>0</v>
      </c>
      <c r="BH499" s="149">
        <f>IF(O499="sníž. přenesená",K499,0)</f>
        <v>0</v>
      </c>
      <c r="BI499" s="149">
        <f>IF(O499="nulová",K499,0)</f>
        <v>0</v>
      </c>
      <c r="BJ499" s="16" t="s">
        <v>87</v>
      </c>
      <c r="BK499" s="149">
        <f>ROUND(P499*H499,2)</f>
        <v>0</v>
      </c>
      <c r="BL499" s="16" t="s">
        <v>227</v>
      </c>
      <c r="BM499" s="148" t="s">
        <v>879</v>
      </c>
    </row>
    <row r="500" spans="2:65" s="14" customFormat="1">
      <c r="B500" s="165"/>
      <c r="D500" s="151" t="s">
        <v>160</v>
      </c>
      <c r="E500" s="166" t="s">
        <v>1</v>
      </c>
      <c r="F500" s="167" t="s">
        <v>880</v>
      </c>
      <c r="H500" s="166" t="s">
        <v>1</v>
      </c>
      <c r="I500" s="168"/>
      <c r="J500" s="168"/>
      <c r="M500" s="165"/>
      <c r="N500" s="169"/>
      <c r="X500" s="170"/>
      <c r="AT500" s="166" t="s">
        <v>160</v>
      </c>
      <c r="AU500" s="166" t="s">
        <v>89</v>
      </c>
      <c r="AV500" s="14" t="s">
        <v>87</v>
      </c>
      <c r="AW500" s="14" t="s">
        <v>5</v>
      </c>
      <c r="AX500" s="14" t="s">
        <v>79</v>
      </c>
      <c r="AY500" s="166" t="s">
        <v>151</v>
      </c>
    </row>
    <row r="501" spans="2:65" s="14" customFormat="1">
      <c r="B501" s="165"/>
      <c r="D501" s="151" t="s">
        <v>160</v>
      </c>
      <c r="E501" s="166" t="s">
        <v>1</v>
      </c>
      <c r="F501" s="167" t="s">
        <v>855</v>
      </c>
      <c r="H501" s="166" t="s">
        <v>1</v>
      </c>
      <c r="I501" s="168"/>
      <c r="J501" s="168"/>
      <c r="M501" s="165"/>
      <c r="N501" s="169"/>
      <c r="X501" s="170"/>
      <c r="AT501" s="166" t="s">
        <v>160</v>
      </c>
      <c r="AU501" s="166" t="s">
        <v>89</v>
      </c>
      <c r="AV501" s="14" t="s">
        <v>87</v>
      </c>
      <c r="AW501" s="14" t="s">
        <v>5</v>
      </c>
      <c r="AX501" s="14" t="s">
        <v>79</v>
      </c>
      <c r="AY501" s="166" t="s">
        <v>151</v>
      </c>
    </row>
    <row r="502" spans="2:65" s="12" customFormat="1">
      <c r="B502" s="150"/>
      <c r="D502" s="151" t="s">
        <v>160</v>
      </c>
      <c r="E502" s="152" t="s">
        <v>1</v>
      </c>
      <c r="F502" s="153" t="s">
        <v>89</v>
      </c>
      <c r="H502" s="154">
        <v>2</v>
      </c>
      <c r="I502" s="155"/>
      <c r="J502" s="155"/>
      <c r="M502" s="150"/>
      <c r="N502" s="156"/>
      <c r="X502" s="157"/>
      <c r="AT502" s="152" t="s">
        <v>160</v>
      </c>
      <c r="AU502" s="152" t="s">
        <v>89</v>
      </c>
      <c r="AV502" s="12" t="s">
        <v>89</v>
      </c>
      <c r="AW502" s="12" t="s">
        <v>5</v>
      </c>
      <c r="AX502" s="12" t="s">
        <v>79</v>
      </c>
      <c r="AY502" s="152" t="s">
        <v>151</v>
      </c>
    </row>
    <row r="503" spans="2:65" s="13" customFormat="1">
      <c r="B503" s="158"/>
      <c r="D503" s="151" t="s">
        <v>160</v>
      </c>
      <c r="E503" s="159" t="s">
        <v>1</v>
      </c>
      <c r="F503" s="160" t="s">
        <v>162</v>
      </c>
      <c r="H503" s="161">
        <v>2</v>
      </c>
      <c r="I503" s="162"/>
      <c r="J503" s="162"/>
      <c r="M503" s="158"/>
      <c r="N503" s="163"/>
      <c r="X503" s="164"/>
      <c r="AT503" s="159" t="s">
        <v>160</v>
      </c>
      <c r="AU503" s="159" t="s">
        <v>89</v>
      </c>
      <c r="AV503" s="13" t="s">
        <v>158</v>
      </c>
      <c r="AW503" s="13" t="s">
        <v>5</v>
      </c>
      <c r="AX503" s="13" t="s">
        <v>87</v>
      </c>
      <c r="AY503" s="159" t="s">
        <v>151</v>
      </c>
    </row>
    <row r="504" spans="2:65" s="1" customFormat="1" ht="24.2" customHeight="1">
      <c r="B504" s="31"/>
      <c r="C504" s="136" t="s">
        <v>503</v>
      </c>
      <c r="D504" s="136" t="s">
        <v>154</v>
      </c>
      <c r="E504" s="137" t="s">
        <v>881</v>
      </c>
      <c r="F504" s="138" t="s">
        <v>882</v>
      </c>
      <c r="G504" s="139" t="s">
        <v>264</v>
      </c>
      <c r="H504" s="140">
        <v>2</v>
      </c>
      <c r="I504" s="141"/>
      <c r="J504" s="141"/>
      <c r="K504" s="142">
        <f>ROUND(P504*H504,2)</f>
        <v>0</v>
      </c>
      <c r="L504" s="138" t="s">
        <v>157</v>
      </c>
      <c r="M504" s="31"/>
      <c r="N504" s="143" t="s">
        <v>1</v>
      </c>
      <c r="O504" s="144" t="s">
        <v>42</v>
      </c>
      <c r="P504" s="145">
        <f>I504+J504</f>
        <v>0</v>
      </c>
      <c r="Q504" s="145">
        <f>ROUND(I504*H504,2)</f>
        <v>0</v>
      </c>
      <c r="R504" s="145">
        <f>ROUND(J504*H504,2)</f>
        <v>0</v>
      </c>
      <c r="T504" s="146">
        <f>S504*H504</f>
        <v>0</v>
      </c>
      <c r="U504" s="146">
        <v>3.0200000000000002E-4</v>
      </c>
      <c r="V504" s="146">
        <f>U504*H504</f>
        <v>6.0400000000000004E-4</v>
      </c>
      <c r="W504" s="146">
        <v>0</v>
      </c>
      <c r="X504" s="147">
        <f>W504*H504</f>
        <v>0</v>
      </c>
      <c r="AR504" s="148" t="s">
        <v>227</v>
      </c>
      <c r="AT504" s="148" t="s">
        <v>154</v>
      </c>
      <c r="AU504" s="148" t="s">
        <v>89</v>
      </c>
      <c r="AY504" s="16" t="s">
        <v>151</v>
      </c>
      <c r="BE504" s="149">
        <f>IF(O504="základní",K504,0)</f>
        <v>0</v>
      </c>
      <c r="BF504" s="149">
        <f>IF(O504="snížená",K504,0)</f>
        <v>0</v>
      </c>
      <c r="BG504" s="149">
        <f>IF(O504="zákl. přenesená",K504,0)</f>
        <v>0</v>
      </c>
      <c r="BH504" s="149">
        <f>IF(O504="sníž. přenesená",K504,0)</f>
        <v>0</v>
      </c>
      <c r="BI504" s="149">
        <f>IF(O504="nulová",K504,0)</f>
        <v>0</v>
      </c>
      <c r="BJ504" s="16" t="s">
        <v>87</v>
      </c>
      <c r="BK504" s="149">
        <f>ROUND(P504*H504,2)</f>
        <v>0</v>
      </c>
      <c r="BL504" s="16" t="s">
        <v>227</v>
      </c>
      <c r="BM504" s="148" t="s">
        <v>883</v>
      </c>
    </row>
    <row r="505" spans="2:65" s="14" customFormat="1">
      <c r="B505" s="165"/>
      <c r="D505" s="151" t="s">
        <v>160</v>
      </c>
      <c r="E505" s="166" t="s">
        <v>1</v>
      </c>
      <c r="F505" s="167" t="s">
        <v>880</v>
      </c>
      <c r="H505" s="166" t="s">
        <v>1</v>
      </c>
      <c r="I505" s="168"/>
      <c r="J505" s="168"/>
      <c r="M505" s="165"/>
      <c r="N505" s="169"/>
      <c r="X505" s="170"/>
      <c r="AT505" s="166" t="s">
        <v>160</v>
      </c>
      <c r="AU505" s="166" t="s">
        <v>89</v>
      </c>
      <c r="AV505" s="14" t="s">
        <v>87</v>
      </c>
      <c r="AW505" s="14" t="s">
        <v>5</v>
      </c>
      <c r="AX505" s="14" t="s">
        <v>79</v>
      </c>
      <c r="AY505" s="166" t="s">
        <v>151</v>
      </c>
    </row>
    <row r="506" spans="2:65" s="14" customFormat="1">
      <c r="B506" s="165"/>
      <c r="D506" s="151" t="s">
        <v>160</v>
      </c>
      <c r="E506" s="166" t="s">
        <v>1</v>
      </c>
      <c r="F506" s="167" t="s">
        <v>855</v>
      </c>
      <c r="H506" s="166" t="s">
        <v>1</v>
      </c>
      <c r="I506" s="168"/>
      <c r="J506" s="168"/>
      <c r="M506" s="165"/>
      <c r="N506" s="169"/>
      <c r="X506" s="170"/>
      <c r="AT506" s="166" t="s">
        <v>160</v>
      </c>
      <c r="AU506" s="166" t="s">
        <v>89</v>
      </c>
      <c r="AV506" s="14" t="s">
        <v>87</v>
      </c>
      <c r="AW506" s="14" t="s">
        <v>5</v>
      </c>
      <c r="AX506" s="14" t="s">
        <v>79</v>
      </c>
      <c r="AY506" s="166" t="s">
        <v>151</v>
      </c>
    </row>
    <row r="507" spans="2:65" s="12" customFormat="1">
      <c r="B507" s="150"/>
      <c r="D507" s="151" t="s">
        <v>160</v>
      </c>
      <c r="E507" s="152" t="s">
        <v>1</v>
      </c>
      <c r="F507" s="153" t="s">
        <v>89</v>
      </c>
      <c r="H507" s="154">
        <v>2</v>
      </c>
      <c r="I507" s="155"/>
      <c r="J507" s="155"/>
      <c r="M507" s="150"/>
      <c r="N507" s="156"/>
      <c r="X507" s="157"/>
      <c r="AT507" s="152" t="s">
        <v>160</v>
      </c>
      <c r="AU507" s="152" t="s">
        <v>89</v>
      </c>
      <c r="AV507" s="12" t="s">
        <v>89</v>
      </c>
      <c r="AW507" s="12" t="s">
        <v>5</v>
      </c>
      <c r="AX507" s="12" t="s">
        <v>79</v>
      </c>
      <c r="AY507" s="152" t="s">
        <v>151</v>
      </c>
    </row>
    <row r="508" spans="2:65" s="13" customFormat="1">
      <c r="B508" s="158"/>
      <c r="D508" s="151" t="s">
        <v>160</v>
      </c>
      <c r="E508" s="159" t="s">
        <v>1</v>
      </c>
      <c r="F508" s="160" t="s">
        <v>162</v>
      </c>
      <c r="H508" s="161">
        <v>2</v>
      </c>
      <c r="I508" s="162"/>
      <c r="J508" s="162"/>
      <c r="M508" s="158"/>
      <c r="N508" s="163"/>
      <c r="X508" s="164"/>
      <c r="AT508" s="159" t="s">
        <v>160</v>
      </c>
      <c r="AU508" s="159" t="s">
        <v>89</v>
      </c>
      <c r="AV508" s="13" t="s">
        <v>158</v>
      </c>
      <c r="AW508" s="13" t="s">
        <v>5</v>
      </c>
      <c r="AX508" s="13" t="s">
        <v>87</v>
      </c>
      <c r="AY508" s="159" t="s">
        <v>151</v>
      </c>
    </row>
    <row r="509" spans="2:65" s="1" customFormat="1" ht="24.2" customHeight="1">
      <c r="B509" s="31"/>
      <c r="C509" s="136" t="s">
        <v>507</v>
      </c>
      <c r="D509" s="136" t="s">
        <v>154</v>
      </c>
      <c r="E509" s="137" t="s">
        <v>884</v>
      </c>
      <c r="F509" s="138" t="s">
        <v>885</v>
      </c>
      <c r="G509" s="139" t="s">
        <v>190</v>
      </c>
      <c r="H509" s="140">
        <v>19.7</v>
      </c>
      <c r="I509" s="141"/>
      <c r="J509" s="141"/>
      <c r="K509" s="142">
        <f>ROUND(P509*H509,2)</f>
        <v>0</v>
      </c>
      <c r="L509" s="138" t="s">
        <v>1</v>
      </c>
      <c r="M509" s="31"/>
      <c r="N509" s="143" t="s">
        <v>1</v>
      </c>
      <c r="O509" s="144" t="s">
        <v>42</v>
      </c>
      <c r="P509" s="145">
        <f>I509+J509</f>
        <v>0</v>
      </c>
      <c r="Q509" s="145">
        <f>ROUND(I509*H509,2)</f>
        <v>0</v>
      </c>
      <c r="R509" s="145">
        <f>ROUND(J509*H509,2)</f>
        <v>0</v>
      </c>
      <c r="T509" s="146">
        <f>S509*H509</f>
        <v>0</v>
      </c>
      <c r="U509" s="146">
        <v>1.6900000000000001E-3</v>
      </c>
      <c r="V509" s="146">
        <f>U509*H509</f>
        <v>3.3293000000000003E-2</v>
      </c>
      <c r="W509" s="146">
        <v>0</v>
      </c>
      <c r="X509" s="147">
        <f>W509*H509</f>
        <v>0</v>
      </c>
      <c r="AR509" s="148" t="s">
        <v>227</v>
      </c>
      <c r="AT509" s="148" t="s">
        <v>154</v>
      </c>
      <c r="AU509" s="148" t="s">
        <v>89</v>
      </c>
      <c r="AY509" s="16" t="s">
        <v>151</v>
      </c>
      <c r="BE509" s="149">
        <f>IF(O509="základní",K509,0)</f>
        <v>0</v>
      </c>
      <c r="BF509" s="149">
        <f>IF(O509="snížená",K509,0)</f>
        <v>0</v>
      </c>
      <c r="BG509" s="149">
        <f>IF(O509="zákl. přenesená",K509,0)</f>
        <v>0</v>
      </c>
      <c r="BH509" s="149">
        <f>IF(O509="sníž. přenesená",K509,0)</f>
        <v>0</v>
      </c>
      <c r="BI509" s="149">
        <f>IF(O509="nulová",K509,0)</f>
        <v>0</v>
      </c>
      <c r="BJ509" s="16" t="s">
        <v>87</v>
      </c>
      <c r="BK509" s="149">
        <f>ROUND(P509*H509,2)</f>
        <v>0</v>
      </c>
      <c r="BL509" s="16" t="s">
        <v>227</v>
      </c>
      <c r="BM509" s="148" t="s">
        <v>886</v>
      </c>
    </row>
    <row r="510" spans="2:65" s="14" customFormat="1">
      <c r="B510" s="165"/>
      <c r="D510" s="151" t="s">
        <v>160</v>
      </c>
      <c r="E510" s="166" t="s">
        <v>1</v>
      </c>
      <c r="F510" s="167" t="s">
        <v>880</v>
      </c>
      <c r="H510" s="166" t="s">
        <v>1</v>
      </c>
      <c r="I510" s="168"/>
      <c r="J510" s="168"/>
      <c r="M510" s="165"/>
      <c r="N510" s="169"/>
      <c r="X510" s="170"/>
      <c r="AT510" s="166" t="s">
        <v>160</v>
      </c>
      <c r="AU510" s="166" t="s">
        <v>89</v>
      </c>
      <c r="AV510" s="14" t="s">
        <v>87</v>
      </c>
      <c r="AW510" s="14" t="s">
        <v>5</v>
      </c>
      <c r="AX510" s="14" t="s">
        <v>79</v>
      </c>
      <c r="AY510" s="166" t="s">
        <v>151</v>
      </c>
    </row>
    <row r="511" spans="2:65" s="14" customFormat="1">
      <c r="B511" s="165"/>
      <c r="D511" s="151" t="s">
        <v>160</v>
      </c>
      <c r="E511" s="166" t="s">
        <v>1</v>
      </c>
      <c r="F511" s="167" t="s">
        <v>855</v>
      </c>
      <c r="H511" s="166" t="s">
        <v>1</v>
      </c>
      <c r="I511" s="168"/>
      <c r="J511" s="168"/>
      <c r="M511" s="165"/>
      <c r="N511" s="169"/>
      <c r="X511" s="170"/>
      <c r="AT511" s="166" t="s">
        <v>160</v>
      </c>
      <c r="AU511" s="166" t="s">
        <v>89</v>
      </c>
      <c r="AV511" s="14" t="s">
        <v>87</v>
      </c>
      <c r="AW511" s="14" t="s">
        <v>5</v>
      </c>
      <c r="AX511" s="14" t="s">
        <v>79</v>
      </c>
      <c r="AY511" s="166" t="s">
        <v>151</v>
      </c>
    </row>
    <row r="512" spans="2:65" s="12" customFormat="1">
      <c r="B512" s="150"/>
      <c r="D512" s="151" t="s">
        <v>160</v>
      </c>
      <c r="E512" s="152" t="s">
        <v>1</v>
      </c>
      <c r="F512" s="153" t="s">
        <v>875</v>
      </c>
      <c r="H512" s="154">
        <v>19.7</v>
      </c>
      <c r="I512" s="155"/>
      <c r="J512" s="155"/>
      <c r="M512" s="150"/>
      <c r="N512" s="156"/>
      <c r="X512" s="157"/>
      <c r="AT512" s="152" t="s">
        <v>160</v>
      </c>
      <c r="AU512" s="152" t="s">
        <v>89</v>
      </c>
      <c r="AV512" s="12" t="s">
        <v>89</v>
      </c>
      <c r="AW512" s="12" t="s">
        <v>5</v>
      </c>
      <c r="AX512" s="12" t="s">
        <v>79</v>
      </c>
      <c r="AY512" s="152" t="s">
        <v>151</v>
      </c>
    </row>
    <row r="513" spans="2:65" s="13" customFormat="1">
      <c r="B513" s="158"/>
      <c r="D513" s="151" t="s">
        <v>160</v>
      </c>
      <c r="E513" s="159" t="s">
        <v>1</v>
      </c>
      <c r="F513" s="160" t="s">
        <v>162</v>
      </c>
      <c r="H513" s="161">
        <v>19.7</v>
      </c>
      <c r="I513" s="162"/>
      <c r="J513" s="162"/>
      <c r="M513" s="158"/>
      <c r="N513" s="163"/>
      <c r="X513" s="164"/>
      <c r="AT513" s="159" t="s">
        <v>160</v>
      </c>
      <c r="AU513" s="159" t="s">
        <v>89</v>
      </c>
      <c r="AV513" s="13" t="s">
        <v>158</v>
      </c>
      <c r="AW513" s="13" t="s">
        <v>5</v>
      </c>
      <c r="AX513" s="13" t="s">
        <v>87</v>
      </c>
      <c r="AY513" s="159" t="s">
        <v>151</v>
      </c>
    </row>
    <row r="514" spans="2:65" s="1" customFormat="1" ht="24.2" customHeight="1">
      <c r="B514" s="31"/>
      <c r="C514" s="136" t="s">
        <v>511</v>
      </c>
      <c r="D514" s="136" t="s">
        <v>154</v>
      </c>
      <c r="E514" s="137" t="s">
        <v>526</v>
      </c>
      <c r="F514" s="138" t="s">
        <v>527</v>
      </c>
      <c r="G514" s="139" t="s">
        <v>190</v>
      </c>
      <c r="H514" s="140">
        <v>10</v>
      </c>
      <c r="I514" s="141"/>
      <c r="J514" s="141"/>
      <c r="K514" s="142">
        <f>ROUND(P514*H514,2)</f>
        <v>0</v>
      </c>
      <c r="L514" s="138" t="s">
        <v>157</v>
      </c>
      <c r="M514" s="31"/>
      <c r="N514" s="143" t="s">
        <v>1</v>
      </c>
      <c r="O514" s="144" t="s">
        <v>42</v>
      </c>
      <c r="P514" s="145">
        <f>I514+J514</f>
        <v>0</v>
      </c>
      <c r="Q514" s="145">
        <f>ROUND(I514*H514,2)</f>
        <v>0</v>
      </c>
      <c r="R514" s="145">
        <f>ROUND(J514*H514,2)</f>
        <v>0</v>
      </c>
      <c r="T514" s="146">
        <f>S514*H514</f>
        <v>0</v>
      </c>
      <c r="U514" s="146">
        <v>1.1076E-3</v>
      </c>
      <c r="V514" s="146">
        <f>U514*H514</f>
        <v>1.1076000000000001E-2</v>
      </c>
      <c r="W514" s="146">
        <v>0</v>
      </c>
      <c r="X514" s="147">
        <f>W514*H514</f>
        <v>0</v>
      </c>
      <c r="AR514" s="148" t="s">
        <v>227</v>
      </c>
      <c r="AT514" s="148" t="s">
        <v>154</v>
      </c>
      <c r="AU514" s="148" t="s">
        <v>89</v>
      </c>
      <c r="AY514" s="16" t="s">
        <v>151</v>
      </c>
      <c r="BE514" s="149">
        <f>IF(O514="základní",K514,0)</f>
        <v>0</v>
      </c>
      <c r="BF514" s="149">
        <f>IF(O514="snížená",K514,0)</f>
        <v>0</v>
      </c>
      <c r="BG514" s="149">
        <f>IF(O514="zákl. přenesená",K514,0)</f>
        <v>0</v>
      </c>
      <c r="BH514" s="149">
        <f>IF(O514="sníž. přenesená",K514,0)</f>
        <v>0</v>
      </c>
      <c r="BI514" s="149">
        <f>IF(O514="nulová",K514,0)</f>
        <v>0</v>
      </c>
      <c r="BJ514" s="16" t="s">
        <v>87</v>
      </c>
      <c r="BK514" s="149">
        <f>ROUND(P514*H514,2)</f>
        <v>0</v>
      </c>
      <c r="BL514" s="16" t="s">
        <v>227</v>
      </c>
      <c r="BM514" s="148" t="s">
        <v>887</v>
      </c>
    </row>
    <row r="515" spans="2:65" s="14" customFormat="1">
      <c r="B515" s="165"/>
      <c r="D515" s="151" t="s">
        <v>160</v>
      </c>
      <c r="E515" s="166" t="s">
        <v>1</v>
      </c>
      <c r="F515" s="167" t="s">
        <v>888</v>
      </c>
      <c r="H515" s="166" t="s">
        <v>1</v>
      </c>
      <c r="I515" s="168"/>
      <c r="J515" s="168"/>
      <c r="M515" s="165"/>
      <c r="N515" s="169"/>
      <c r="X515" s="170"/>
      <c r="AT515" s="166" t="s">
        <v>160</v>
      </c>
      <c r="AU515" s="166" t="s">
        <v>89</v>
      </c>
      <c r="AV515" s="14" t="s">
        <v>87</v>
      </c>
      <c r="AW515" s="14" t="s">
        <v>5</v>
      </c>
      <c r="AX515" s="14" t="s">
        <v>79</v>
      </c>
      <c r="AY515" s="166" t="s">
        <v>151</v>
      </c>
    </row>
    <row r="516" spans="2:65" s="14" customFormat="1">
      <c r="B516" s="165"/>
      <c r="D516" s="151" t="s">
        <v>160</v>
      </c>
      <c r="E516" s="166" t="s">
        <v>1</v>
      </c>
      <c r="F516" s="167" t="s">
        <v>855</v>
      </c>
      <c r="H516" s="166" t="s">
        <v>1</v>
      </c>
      <c r="I516" s="168"/>
      <c r="J516" s="168"/>
      <c r="M516" s="165"/>
      <c r="N516" s="169"/>
      <c r="X516" s="170"/>
      <c r="AT516" s="166" t="s">
        <v>160</v>
      </c>
      <c r="AU516" s="166" t="s">
        <v>89</v>
      </c>
      <c r="AV516" s="14" t="s">
        <v>87</v>
      </c>
      <c r="AW516" s="14" t="s">
        <v>5</v>
      </c>
      <c r="AX516" s="14" t="s">
        <v>79</v>
      </c>
      <c r="AY516" s="166" t="s">
        <v>151</v>
      </c>
    </row>
    <row r="517" spans="2:65" s="12" customFormat="1">
      <c r="B517" s="150"/>
      <c r="D517" s="151" t="s">
        <v>160</v>
      </c>
      <c r="E517" s="152" t="s">
        <v>1</v>
      </c>
      <c r="F517" s="153" t="s">
        <v>853</v>
      </c>
      <c r="H517" s="154">
        <v>10</v>
      </c>
      <c r="I517" s="155"/>
      <c r="J517" s="155"/>
      <c r="M517" s="150"/>
      <c r="N517" s="156"/>
      <c r="X517" s="157"/>
      <c r="AT517" s="152" t="s">
        <v>160</v>
      </c>
      <c r="AU517" s="152" t="s">
        <v>89</v>
      </c>
      <c r="AV517" s="12" t="s">
        <v>89</v>
      </c>
      <c r="AW517" s="12" t="s">
        <v>5</v>
      </c>
      <c r="AX517" s="12" t="s">
        <v>79</v>
      </c>
      <c r="AY517" s="152" t="s">
        <v>151</v>
      </c>
    </row>
    <row r="518" spans="2:65" s="13" customFormat="1">
      <c r="B518" s="158"/>
      <c r="D518" s="151" t="s">
        <v>160</v>
      </c>
      <c r="E518" s="159" t="s">
        <v>1</v>
      </c>
      <c r="F518" s="160" t="s">
        <v>162</v>
      </c>
      <c r="H518" s="161">
        <v>10</v>
      </c>
      <c r="I518" s="162"/>
      <c r="J518" s="162"/>
      <c r="M518" s="158"/>
      <c r="N518" s="163"/>
      <c r="X518" s="164"/>
      <c r="AT518" s="159" t="s">
        <v>160</v>
      </c>
      <c r="AU518" s="159" t="s">
        <v>89</v>
      </c>
      <c r="AV518" s="13" t="s">
        <v>158</v>
      </c>
      <c r="AW518" s="13" t="s">
        <v>5</v>
      </c>
      <c r="AX518" s="13" t="s">
        <v>87</v>
      </c>
      <c r="AY518" s="159" t="s">
        <v>151</v>
      </c>
    </row>
    <row r="519" spans="2:65" s="1" customFormat="1" ht="24.2" customHeight="1">
      <c r="B519" s="31"/>
      <c r="C519" s="136" t="s">
        <v>517</v>
      </c>
      <c r="D519" s="136" t="s">
        <v>154</v>
      </c>
      <c r="E519" s="137" t="s">
        <v>531</v>
      </c>
      <c r="F519" s="138" t="s">
        <v>532</v>
      </c>
      <c r="G519" s="139" t="s">
        <v>292</v>
      </c>
      <c r="H519" s="140"/>
      <c r="I519" s="141"/>
      <c r="J519" s="141"/>
      <c r="K519" s="142">
        <f>ROUND(P519*H519,2)</f>
        <v>0</v>
      </c>
      <c r="L519" s="138" t="s">
        <v>157</v>
      </c>
      <c r="M519" s="31"/>
      <c r="N519" s="143" t="s">
        <v>1</v>
      </c>
      <c r="O519" s="144" t="s">
        <v>42</v>
      </c>
      <c r="P519" s="145">
        <f>I519+J519</f>
        <v>0</v>
      </c>
      <c r="Q519" s="145">
        <f>ROUND(I519*H519,2)</f>
        <v>0</v>
      </c>
      <c r="R519" s="145">
        <f>ROUND(J519*H519,2)</f>
        <v>0</v>
      </c>
      <c r="T519" s="146">
        <f>S519*H519</f>
        <v>0</v>
      </c>
      <c r="U519" s="146">
        <v>0</v>
      </c>
      <c r="V519" s="146">
        <f>U519*H519</f>
        <v>0</v>
      </c>
      <c r="W519" s="146">
        <v>0</v>
      </c>
      <c r="X519" s="147">
        <f>W519*H519</f>
        <v>0</v>
      </c>
      <c r="AR519" s="148" t="s">
        <v>227</v>
      </c>
      <c r="AT519" s="148" t="s">
        <v>154</v>
      </c>
      <c r="AU519" s="148" t="s">
        <v>89</v>
      </c>
      <c r="AY519" s="16" t="s">
        <v>151</v>
      </c>
      <c r="BE519" s="149">
        <f>IF(O519="základní",K519,0)</f>
        <v>0</v>
      </c>
      <c r="BF519" s="149">
        <f>IF(O519="snížená",K519,0)</f>
        <v>0</v>
      </c>
      <c r="BG519" s="149">
        <f>IF(O519="zákl. přenesená",K519,0)</f>
        <v>0</v>
      </c>
      <c r="BH519" s="149">
        <f>IF(O519="sníž. přenesená",K519,0)</f>
        <v>0</v>
      </c>
      <c r="BI519" s="149">
        <f>IF(O519="nulová",K519,0)</f>
        <v>0</v>
      </c>
      <c r="BJ519" s="16" t="s">
        <v>87</v>
      </c>
      <c r="BK519" s="149">
        <f>ROUND(P519*H519,2)</f>
        <v>0</v>
      </c>
      <c r="BL519" s="16" t="s">
        <v>227</v>
      </c>
      <c r="BM519" s="148" t="s">
        <v>889</v>
      </c>
    </row>
    <row r="520" spans="2:65" s="11" customFormat="1" ht="22.9" customHeight="1">
      <c r="B520" s="124"/>
      <c r="D520" s="125" t="s">
        <v>78</v>
      </c>
      <c r="E520" s="134" t="s">
        <v>890</v>
      </c>
      <c r="F520" s="134" t="s">
        <v>891</v>
      </c>
      <c r="I520" s="127"/>
      <c r="J520" s="127"/>
      <c r="K520" s="135">
        <f>BK520</f>
        <v>0</v>
      </c>
      <c r="M520" s="124"/>
      <c r="N520" s="128"/>
      <c r="Q520" s="129">
        <f>SUM(Q521:Q534)</f>
        <v>0</v>
      </c>
      <c r="R520" s="129">
        <f>SUM(R521:R534)</f>
        <v>0</v>
      </c>
      <c r="T520" s="130">
        <f>SUM(T521:T534)</f>
        <v>0</v>
      </c>
      <c r="V520" s="130">
        <f>SUM(V521:V534)</f>
        <v>0</v>
      </c>
      <c r="X520" s="131">
        <f>SUM(X521:X534)</f>
        <v>1.95E-2</v>
      </c>
      <c r="AR520" s="125" t="s">
        <v>89</v>
      </c>
      <c r="AT520" s="132" t="s">
        <v>78</v>
      </c>
      <c r="AU520" s="132" t="s">
        <v>87</v>
      </c>
      <c r="AY520" s="125" t="s">
        <v>151</v>
      </c>
      <c r="BK520" s="133">
        <f>SUM(BK521:BK534)</f>
        <v>0</v>
      </c>
    </row>
    <row r="521" spans="2:65" s="1" customFormat="1" ht="33" customHeight="1">
      <c r="B521" s="31"/>
      <c r="C521" s="136" t="s">
        <v>521</v>
      </c>
      <c r="D521" s="136" t="s">
        <v>154</v>
      </c>
      <c r="E521" s="137" t="s">
        <v>892</v>
      </c>
      <c r="F521" s="138" t="s">
        <v>893</v>
      </c>
      <c r="G521" s="139" t="s">
        <v>264</v>
      </c>
      <c r="H521" s="140">
        <v>3.9</v>
      </c>
      <c r="I521" s="141"/>
      <c r="J521" s="141"/>
      <c r="K521" s="142">
        <f>ROUND(P521*H521,2)</f>
        <v>0</v>
      </c>
      <c r="L521" s="138" t="s">
        <v>631</v>
      </c>
      <c r="M521" s="31"/>
      <c r="N521" s="143" t="s">
        <v>1</v>
      </c>
      <c r="O521" s="144" t="s">
        <v>42</v>
      </c>
      <c r="P521" s="145">
        <f>I521+J521</f>
        <v>0</v>
      </c>
      <c r="Q521" s="145">
        <f>ROUND(I521*H521,2)</f>
        <v>0</v>
      </c>
      <c r="R521" s="145">
        <f>ROUND(J521*H521,2)</f>
        <v>0</v>
      </c>
      <c r="T521" s="146">
        <f>S521*H521</f>
        <v>0</v>
      </c>
      <c r="U521" s="146">
        <v>0</v>
      </c>
      <c r="V521" s="146">
        <f>U521*H521</f>
        <v>0</v>
      </c>
      <c r="W521" s="146">
        <v>5.0000000000000001E-3</v>
      </c>
      <c r="X521" s="147">
        <f>W521*H521</f>
        <v>1.95E-2</v>
      </c>
      <c r="AR521" s="148" t="s">
        <v>227</v>
      </c>
      <c r="AT521" s="148" t="s">
        <v>154</v>
      </c>
      <c r="AU521" s="148" t="s">
        <v>89</v>
      </c>
      <c r="AY521" s="16" t="s">
        <v>151</v>
      </c>
      <c r="BE521" s="149">
        <f>IF(O521="základní",K521,0)</f>
        <v>0</v>
      </c>
      <c r="BF521" s="149">
        <f>IF(O521="snížená",K521,0)</f>
        <v>0</v>
      </c>
      <c r="BG521" s="149">
        <f>IF(O521="zákl. přenesená",K521,0)</f>
        <v>0</v>
      </c>
      <c r="BH521" s="149">
        <f>IF(O521="sníž. přenesená",K521,0)</f>
        <v>0</v>
      </c>
      <c r="BI521" s="149">
        <f>IF(O521="nulová",K521,0)</f>
        <v>0</v>
      </c>
      <c r="BJ521" s="16" t="s">
        <v>87</v>
      </c>
      <c r="BK521" s="149">
        <f>ROUND(P521*H521,2)</f>
        <v>0</v>
      </c>
      <c r="BL521" s="16" t="s">
        <v>227</v>
      </c>
      <c r="BM521" s="148" t="s">
        <v>894</v>
      </c>
    </row>
    <row r="522" spans="2:65" s="12" customFormat="1">
      <c r="B522" s="150"/>
      <c r="D522" s="151" t="s">
        <v>160</v>
      </c>
      <c r="E522" s="152" t="s">
        <v>1</v>
      </c>
      <c r="F522" s="153" t="s">
        <v>895</v>
      </c>
      <c r="H522" s="154">
        <v>3.9</v>
      </c>
      <c r="I522" s="155"/>
      <c r="J522" s="155"/>
      <c r="M522" s="150"/>
      <c r="N522" s="156"/>
      <c r="X522" s="157"/>
      <c r="AT522" s="152" t="s">
        <v>160</v>
      </c>
      <c r="AU522" s="152" t="s">
        <v>89</v>
      </c>
      <c r="AV522" s="12" t="s">
        <v>89</v>
      </c>
      <c r="AW522" s="12" t="s">
        <v>5</v>
      </c>
      <c r="AX522" s="12" t="s">
        <v>79</v>
      </c>
      <c r="AY522" s="152" t="s">
        <v>151</v>
      </c>
    </row>
    <row r="523" spans="2:65" s="13" customFormat="1">
      <c r="B523" s="158"/>
      <c r="D523" s="151" t="s">
        <v>160</v>
      </c>
      <c r="E523" s="159" t="s">
        <v>1</v>
      </c>
      <c r="F523" s="160" t="s">
        <v>162</v>
      </c>
      <c r="H523" s="161">
        <v>3.9</v>
      </c>
      <c r="I523" s="162"/>
      <c r="J523" s="162"/>
      <c r="M523" s="158"/>
      <c r="N523" s="163"/>
      <c r="X523" s="164"/>
      <c r="AT523" s="159" t="s">
        <v>160</v>
      </c>
      <c r="AU523" s="159" t="s">
        <v>89</v>
      </c>
      <c r="AV523" s="13" t="s">
        <v>158</v>
      </c>
      <c r="AW523" s="13" t="s">
        <v>5</v>
      </c>
      <c r="AX523" s="13" t="s">
        <v>87</v>
      </c>
      <c r="AY523" s="159" t="s">
        <v>151</v>
      </c>
    </row>
    <row r="524" spans="2:65" s="1" customFormat="1" ht="24.2" customHeight="1">
      <c r="B524" s="31"/>
      <c r="C524" s="136" t="s">
        <v>525</v>
      </c>
      <c r="D524" s="136" t="s">
        <v>154</v>
      </c>
      <c r="E524" s="137" t="s">
        <v>896</v>
      </c>
      <c r="F524" s="138" t="s">
        <v>897</v>
      </c>
      <c r="G524" s="139" t="s">
        <v>264</v>
      </c>
      <c r="H524" s="140">
        <v>11</v>
      </c>
      <c r="I524" s="141"/>
      <c r="J524" s="141"/>
      <c r="K524" s="142">
        <f>ROUND(P524*H524,2)</f>
        <v>0</v>
      </c>
      <c r="L524" s="138" t="s">
        <v>157</v>
      </c>
      <c r="M524" s="31"/>
      <c r="N524" s="143" t="s">
        <v>1</v>
      </c>
      <c r="O524" s="144" t="s">
        <v>42</v>
      </c>
      <c r="P524" s="145">
        <f>I524+J524</f>
        <v>0</v>
      </c>
      <c r="Q524" s="145">
        <f>ROUND(I524*H524,2)</f>
        <v>0</v>
      </c>
      <c r="R524" s="145">
        <f>ROUND(J524*H524,2)</f>
        <v>0</v>
      </c>
      <c r="T524" s="146">
        <f>S524*H524</f>
        <v>0</v>
      </c>
      <c r="U524" s="146">
        <v>0</v>
      </c>
      <c r="V524" s="146">
        <f>U524*H524</f>
        <v>0</v>
      </c>
      <c r="W524" s="146">
        <v>0</v>
      </c>
      <c r="X524" s="147">
        <f>W524*H524</f>
        <v>0</v>
      </c>
      <c r="AR524" s="148" t="s">
        <v>227</v>
      </c>
      <c r="AT524" s="148" t="s">
        <v>154</v>
      </c>
      <c r="AU524" s="148" t="s">
        <v>89</v>
      </c>
      <c r="AY524" s="16" t="s">
        <v>151</v>
      </c>
      <c r="BE524" s="149">
        <f>IF(O524="základní",K524,0)</f>
        <v>0</v>
      </c>
      <c r="BF524" s="149">
        <f>IF(O524="snížená",K524,0)</f>
        <v>0</v>
      </c>
      <c r="BG524" s="149">
        <f>IF(O524="zákl. přenesená",K524,0)</f>
        <v>0</v>
      </c>
      <c r="BH524" s="149">
        <f>IF(O524="sníž. přenesená",K524,0)</f>
        <v>0</v>
      </c>
      <c r="BI524" s="149">
        <f>IF(O524="nulová",K524,0)</f>
        <v>0</v>
      </c>
      <c r="BJ524" s="16" t="s">
        <v>87</v>
      </c>
      <c r="BK524" s="149">
        <f>ROUND(P524*H524,2)</f>
        <v>0</v>
      </c>
      <c r="BL524" s="16" t="s">
        <v>227</v>
      </c>
      <c r="BM524" s="148" t="s">
        <v>898</v>
      </c>
    </row>
    <row r="525" spans="2:65" s="12" customFormat="1">
      <c r="B525" s="150"/>
      <c r="D525" s="151" t="s">
        <v>160</v>
      </c>
      <c r="E525" s="152" t="s">
        <v>1</v>
      </c>
      <c r="F525" s="153" t="s">
        <v>202</v>
      </c>
      <c r="H525" s="154">
        <v>11</v>
      </c>
      <c r="I525" s="155"/>
      <c r="J525" s="155"/>
      <c r="M525" s="150"/>
      <c r="N525" s="156"/>
      <c r="X525" s="157"/>
      <c r="AT525" s="152" t="s">
        <v>160</v>
      </c>
      <c r="AU525" s="152" t="s">
        <v>89</v>
      </c>
      <c r="AV525" s="12" t="s">
        <v>89</v>
      </c>
      <c r="AW525" s="12" t="s">
        <v>5</v>
      </c>
      <c r="AX525" s="12" t="s">
        <v>79</v>
      </c>
      <c r="AY525" s="152" t="s">
        <v>151</v>
      </c>
    </row>
    <row r="526" spans="2:65" s="13" customFormat="1">
      <c r="B526" s="158"/>
      <c r="D526" s="151" t="s">
        <v>160</v>
      </c>
      <c r="E526" s="159" t="s">
        <v>1</v>
      </c>
      <c r="F526" s="160" t="s">
        <v>162</v>
      </c>
      <c r="H526" s="161">
        <v>11</v>
      </c>
      <c r="I526" s="162"/>
      <c r="J526" s="162"/>
      <c r="M526" s="158"/>
      <c r="N526" s="163"/>
      <c r="X526" s="164"/>
      <c r="AT526" s="159" t="s">
        <v>160</v>
      </c>
      <c r="AU526" s="159" t="s">
        <v>89</v>
      </c>
      <c r="AV526" s="13" t="s">
        <v>158</v>
      </c>
      <c r="AW526" s="13" t="s">
        <v>5</v>
      </c>
      <c r="AX526" s="13" t="s">
        <v>87</v>
      </c>
      <c r="AY526" s="159" t="s">
        <v>151</v>
      </c>
    </row>
    <row r="527" spans="2:65" s="1" customFormat="1" ht="16.5" customHeight="1">
      <c r="B527" s="31"/>
      <c r="C527" s="136" t="s">
        <v>530</v>
      </c>
      <c r="D527" s="136" t="s">
        <v>154</v>
      </c>
      <c r="E527" s="137" t="s">
        <v>899</v>
      </c>
      <c r="F527" s="138" t="s">
        <v>900</v>
      </c>
      <c r="G527" s="139" t="s">
        <v>97</v>
      </c>
      <c r="H527" s="140">
        <v>12.87</v>
      </c>
      <c r="I527" s="141"/>
      <c r="J527" s="141"/>
      <c r="K527" s="142">
        <f>ROUND(P527*H527,2)</f>
        <v>0</v>
      </c>
      <c r="L527" s="138" t="s">
        <v>1</v>
      </c>
      <c r="M527" s="31"/>
      <c r="N527" s="143" t="s">
        <v>1</v>
      </c>
      <c r="O527" s="144" t="s">
        <v>42</v>
      </c>
      <c r="P527" s="145">
        <f>I527+J527</f>
        <v>0</v>
      </c>
      <c r="Q527" s="145">
        <f>ROUND(I527*H527,2)</f>
        <v>0</v>
      </c>
      <c r="R527" s="145">
        <f>ROUND(J527*H527,2)</f>
        <v>0</v>
      </c>
      <c r="T527" s="146">
        <f>S527*H527</f>
        <v>0</v>
      </c>
      <c r="U527" s="146">
        <v>0</v>
      </c>
      <c r="V527" s="146">
        <f>U527*H527</f>
        <v>0</v>
      </c>
      <c r="W527" s="146">
        <v>0</v>
      </c>
      <c r="X527" s="147">
        <f>W527*H527</f>
        <v>0</v>
      </c>
      <c r="AR527" s="148" t="s">
        <v>227</v>
      </c>
      <c r="AT527" s="148" t="s">
        <v>154</v>
      </c>
      <c r="AU527" s="148" t="s">
        <v>89</v>
      </c>
      <c r="AY527" s="16" t="s">
        <v>151</v>
      </c>
      <c r="BE527" s="149">
        <f>IF(O527="základní",K527,0)</f>
        <v>0</v>
      </c>
      <c r="BF527" s="149">
        <f>IF(O527="snížená",K527,0)</f>
        <v>0</v>
      </c>
      <c r="BG527" s="149">
        <f>IF(O527="zákl. přenesená",K527,0)</f>
        <v>0</v>
      </c>
      <c r="BH527" s="149">
        <f>IF(O527="sníž. přenesená",K527,0)</f>
        <v>0</v>
      </c>
      <c r="BI527" s="149">
        <f>IF(O527="nulová",K527,0)</f>
        <v>0</v>
      </c>
      <c r="BJ527" s="16" t="s">
        <v>87</v>
      </c>
      <c r="BK527" s="149">
        <f>ROUND(P527*H527,2)</f>
        <v>0</v>
      </c>
      <c r="BL527" s="16" t="s">
        <v>227</v>
      </c>
      <c r="BM527" s="148" t="s">
        <v>901</v>
      </c>
    </row>
    <row r="528" spans="2:65" s="12" customFormat="1">
      <c r="B528" s="150"/>
      <c r="D528" s="151" t="s">
        <v>160</v>
      </c>
      <c r="E528" s="152" t="s">
        <v>1</v>
      </c>
      <c r="F528" s="153" t="s">
        <v>902</v>
      </c>
      <c r="H528" s="154">
        <v>9.36</v>
      </c>
      <c r="I528" s="155"/>
      <c r="J528" s="155"/>
      <c r="M528" s="150"/>
      <c r="N528" s="156"/>
      <c r="X528" s="157"/>
      <c r="AT528" s="152" t="s">
        <v>160</v>
      </c>
      <c r="AU528" s="152" t="s">
        <v>89</v>
      </c>
      <c r="AV528" s="12" t="s">
        <v>89</v>
      </c>
      <c r="AW528" s="12" t="s">
        <v>5</v>
      </c>
      <c r="AX528" s="12" t="s">
        <v>79</v>
      </c>
      <c r="AY528" s="152" t="s">
        <v>151</v>
      </c>
    </row>
    <row r="529" spans="2:65" s="12" customFormat="1">
      <c r="B529" s="150"/>
      <c r="D529" s="151" t="s">
        <v>160</v>
      </c>
      <c r="E529" s="152" t="s">
        <v>1</v>
      </c>
      <c r="F529" s="153" t="s">
        <v>903</v>
      </c>
      <c r="H529" s="154">
        <v>3.51</v>
      </c>
      <c r="I529" s="155"/>
      <c r="J529" s="155"/>
      <c r="M529" s="150"/>
      <c r="N529" s="156"/>
      <c r="X529" s="157"/>
      <c r="AT529" s="152" t="s">
        <v>160</v>
      </c>
      <c r="AU529" s="152" t="s">
        <v>89</v>
      </c>
      <c r="AV529" s="12" t="s">
        <v>89</v>
      </c>
      <c r="AW529" s="12" t="s">
        <v>5</v>
      </c>
      <c r="AX529" s="12" t="s">
        <v>79</v>
      </c>
      <c r="AY529" s="152" t="s">
        <v>151</v>
      </c>
    </row>
    <row r="530" spans="2:65" s="13" customFormat="1">
      <c r="B530" s="158"/>
      <c r="D530" s="151" t="s">
        <v>160</v>
      </c>
      <c r="E530" s="159" t="s">
        <v>1</v>
      </c>
      <c r="F530" s="160" t="s">
        <v>162</v>
      </c>
      <c r="H530" s="161">
        <v>12.87</v>
      </c>
      <c r="I530" s="162"/>
      <c r="J530" s="162"/>
      <c r="M530" s="158"/>
      <c r="N530" s="163"/>
      <c r="X530" s="164"/>
      <c r="AT530" s="159" t="s">
        <v>160</v>
      </c>
      <c r="AU530" s="159" t="s">
        <v>89</v>
      </c>
      <c r="AV530" s="13" t="s">
        <v>158</v>
      </c>
      <c r="AW530" s="13" t="s">
        <v>5</v>
      </c>
      <c r="AX530" s="13" t="s">
        <v>87</v>
      </c>
      <c r="AY530" s="159" t="s">
        <v>151</v>
      </c>
    </row>
    <row r="531" spans="2:65" s="1" customFormat="1" ht="24.2" customHeight="1">
      <c r="B531" s="31"/>
      <c r="C531" s="136" t="s">
        <v>536</v>
      </c>
      <c r="D531" s="136" t="s">
        <v>154</v>
      </c>
      <c r="E531" s="137" t="s">
        <v>904</v>
      </c>
      <c r="F531" s="138" t="s">
        <v>905</v>
      </c>
      <c r="G531" s="139" t="s">
        <v>97</v>
      </c>
      <c r="H531" s="140">
        <v>10.53</v>
      </c>
      <c r="I531" s="141"/>
      <c r="J531" s="141"/>
      <c r="K531" s="142">
        <f>ROUND(P531*H531,2)</f>
        <v>0</v>
      </c>
      <c r="L531" s="138" t="s">
        <v>1</v>
      </c>
      <c r="M531" s="31"/>
      <c r="N531" s="143" t="s">
        <v>1</v>
      </c>
      <c r="O531" s="144" t="s">
        <v>42</v>
      </c>
      <c r="P531" s="145">
        <f>I531+J531</f>
        <v>0</v>
      </c>
      <c r="Q531" s="145">
        <f>ROUND(I531*H531,2)</f>
        <v>0</v>
      </c>
      <c r="R531" s="145">
        <f>ROUND(J531*H531,2)</f>
        <v>0</v>
      </c>
      <c r="T531" s="146">
        <f>S531*H531</f>
        <v>0</v>
      </c>
      <c r="U531" s="146">
        <v>0</v>
      </c>
      <c r="V531" s="146">
        <f>U531*H531</f>
        <v>0</v>
      </c>
      <c r="W531" s="146">
        <v>0</v>
      </c>
      <c r="X531" s="147">
        <f>W531*H531</f>
        <v>0</v>
      </c>
      <c r="AR531" s="148" t="s">
        <v>227</v>
      </c>
      <c r="AT531" s="148" t="s">
        <v>154</v>
      </c>
      <c r="AU531" s="148" t="s">
        <v>89</v>
      </c>
      <c r="AY531" s="16" t="s">
        <v>151</v>
      </c>
      <c r="BE531" s="149">
        <f>IF(O531="základní",K531,0)</f>
        <v>0</v>
      </c>
      <c r="BF531" s="149">
        <f>IF(O531="snížená",K531,0)</f>
        <v>0</v>
      </c>
      <c r="BG531" s="149">
        <f>IF(O531="zákl. přenesená",K531,0)</f>
        <v>0</v>
      </c>
      <c r="BH531" s="149">
        <f>IF(O531="sníž. přenesená",K531,0)</f>
        <v>0</v>
      </c>
      <c r="BI531" s="149">
        <f>IF(O531="nulová",K531,0)</f>
        <v>0</v>
      </c>
      <c r="BJ531" s="16" t="s">
        <v>87</v>
      </c>
      <c r="BK531" s="149">
        <f>ROUND(P531*H531,2)</f>
        <v>0</v>
      </c>
      <c r="BL531" s="16" t="s">
        <v>227</v>
      </c>
      <c r="BM531" s="148" t="s">
        <v>906</v>
      </c>
    </row>
    <row r="532" spans="2:65" s="12" customFormat="1">
      <c r="B532" s="150"/>
      <c r="D532" s="151" t="s">
        <v>160</v>
      </c>
      <c r="E532" s="152" t="s">
        <v>1</v>
      </c>
      <c r="F532" s="153" t="s">
        <v>907</v>
      </c>
      <c r="H532" s="154">
        <v>10.53</v>
      </c>
      <c r="I532" s="155"/>
      <c r="J532" s="155"/>
      <c r="M532" s="150"/>
      <c r="N532" s="156"/>
      <c r="X532" s="157"/>
      <c r="AT532" s="152" t="s">
        <v>160</v>
      </c>
      <c r="AU532" s="152" t="s">
        <v>89</v>
      </c>
      <c r="AV532" s="12" t="s">
        <v>89</v>
      </c>
      <c r="AW532" s="12" t="s">
        <v>5</v>
      </c>
      <c r="AX532" s="12" t="s">
        <v>79</v>
      </c>
      <c r="AY532" s="152" t="s">
        <v>151</v>
      </c>
    </row>
    <row r="533" spans="2:65" s="13" customFormat="1">
      <c r="B533" s="158"/>
      <c r="D533" s="151" t="s">
        <v>160</v>
      </c>
      <c r="E533" s="159" t="s">
        <v>1</v>
      </c>
      <c r="F533" s="160" t="s">
        <v>162</v>
      </c>
      <c r="H533" s="161">
        <v>10.53</v>
      </c>
      <c r="I533" s="162"/>
      <c r="J533" s="162"/>
      <c r="M533" s="158"/>
      <c r="N533" s="163"/>
      <c r="X533" s="164"/>
      <c r="AT533" s="159" t="s">
        <v>160</v>
      </c>
      <c r="AU533" s="159" t="s">
        <v>89</v>
      </c>
      <c r="AV533" s="13" t="s">
        <v>158</v>
      </c>
      <c r="AW533" s="13" t="s">
        <v>5</v>
      </c>
      <c r="AX533" s="13" t="s">
        <v>87</v>
      </c>
      <c r="AY533" s="159" t="s">
        <v>151</v>
      </c>
    </row>
    <row r="534" spans="2:65" s="1" customFormat="1" ht="24.2" customHeight="1">
      <c r="B534" s="31"/>
      <c r="C534" s="136" t="s">
        <v>541</v>
      </c>
      <c r="D534" s="136" t="s">
        <v>154</v>
      </c>
      <c r="E534" s="137" t="s">
        <v>908</v>
      </c>
      <c r="F534" s="138" t="s">
        <v>909</v>
      </c>
      <c r="G534" s="139" t="s">
        <v>292</v>
      </c>
      <c r="H534" s="140"/>
      <c r="I534" s="141"/>
      <c r="J534" s="141"/>
      <c r="K534" s="142">
        <f>ROUND(P534*H534,2)</f>
        <v>0</v>
      </c>
      <c r="L534" s="138" t="s">
        <v>157</v>
      </c>
      <c r="M534" s="31"/>
      <c r="N534" s="143" t="s">
        <v>1</v>
      </c>
      <c r="O534" s="144" t="s">
        <v>42</v>
      </c>
      <c r="P534" s="145">
        <f>I534+J534</f>
        <v>0</v>
      </c>
      <c r="Q534" s="145">
        <f>ROUND(I534*H534,2)</f>
        <v>0</v>
      </c>
      <c r="R534" s="145">
        <f>ROUND(J534*H534,2)</f>
        <v>0</v>
      </c>
      <c r="T534" s="146">
        <f>S534*H534</f>
        <v>0</v>
      </c>
      <c r="U534" s="146">
        <v>0</v>
      </c>
      <c r="V534" s="146">
        <f>U534*H534</f>
        <v>0</v>
      </c>
      <c r="W534" s="146">
        <v>0</v>
      </c>
      <c r="X534" s="147">
        <f>W534*H534</f>
        <v>0</v>
      </c>
      <c r="AR534" s="148" t="s">
        <v>227</v>
      </c>
      <c r="AT534" s="148" t="s">
        <v>154</v>
      </c>
      <c r="AU534" s="148" t="s">
        <v>89</v>
      </c>
      <c r="AY534" s="16" t="s">
        <v>151</v>
      </c>
      <c r="BE534" s="149">
        <f>IF(O534="základní",K534,0)</f>
        <v>0</v>
      </c>
      <c r="BF534" s="149">
        <f>IF(O534="snížená",K534,0)</f>
        <v>0</v>
      </c>
      <c r="BG534" s="149">
        <f>IF(O534="zákl. přenesená",K534,0)</f>
        <v>0</v>
      </c>
      <c r="BH534" s="149">
        <f>IF(O534="sníž. přenesená",K534,0)</f>
        <v>0</v>
      </c>
      <c r="BI534" s="149">
        <f>IF(O534="nulová",K534,0)</f>
        <v>0</v>
      </c>
      <c r="BJ534" s="16" t="s">
        <v>87</v>
      </c>
      <c r="BK534" s="149">
        <f>ROUND(P534*H534,2)</f>
        <v>0</v>
      </c>
      <c r="BL534" s="16" t="s">
        <v>227</v>
      </c>
      <c r="BM534" s="148" t="s">
        <v>910</v>
      </c>
    </row>
    <row r="535" spans="2:65" s="11" customFormat="1" ht="22.9" customHeight="1">
      <c r="B535" s="124"/>
      <c r="D535" s="125" t="s">
        <v>78</v>
      </c>
      <c r="E535" s="134" t="s">
        <v>570</v>
      </c>
      <c r="F535" s="134" t="s">
        <v>571</v>
      </c>
      <c r="I535" s="127"/>
      <c r="J535" s="127"/>
      <c r="K535" s="135">
        <f>BK535</f>
        <v>0</v>
      </c>
      <c r="M535" s="124"/>
      <c r="N535" s="128"/>
      <c r="Q535" s="129">
        <f>SUM(Q536:Q546)</f>
        <v>0</v>
      </c>
      <c r="R535" s="129">
        <f>SUM(R536:R546)</f>
        <v>0</v>
      </c>
      <c r="T535" s="130">
        <f>SUM(T536:T546)</f>
        <v>0</v>
      </c>
      <c r="V535" s="130">
        <f>SUM(V536:V546)</f>
        <v>0.16159999999999999</v>
      </c>
      <c r="X535" s="131">
        <f>SUM(X536:X546)</f>
        <v>0.25344</v>
      </c>
      <c r="AR535" s="125" t="s">
        <v>89</v>
      </c>
      <c r="AT535" s="132" t="s">
        <v>78</v>
      </c>
      <c r="AU535" s="132" t="s">
        <v>87</v>
      </c>
      <c r="AY535" s="125" t="s">
        <v>151</v>
      </c>
      <c r="BK535" s="133">
        <f>SUM(BK536:BK546)</f>
        <v>0</v>
      </c>
    </row>
    <row r="536" spans="2:65" s="1" customFormat="1" ht="24.2" customHeight="1">
      <c r="B536" s="31"/>
      <c r="C536" s="136" t="s">
        <v>547</v>
      </c>
      <c r="D536" s="136" t="s">
        <v>154</v>
      </c>
      <c r="E536" s="137" t="s">
        <v>674</v>
      </c>
      <c r="F536" s="138" t="s">
        <v>675</v>
      </c>
      <c r="G536" s="139" t="s">
        <v>97</v>
      </c>
      <c r="H536" s="140">
        <v>14.08</v>
      </c>
      <c r="I536" s="141"/>
      <c r="J536" s="141"/>
      <c r="K536" s="142">
        <f>ROUND(P536*H536,2)</f>
        <v>0</v>
      </c>
      <c r="L536" s="138" t="s">
        <v>157</v>
      </c>
      <c r="M536" s="31"/>
      <c r="N536" s="143" t="s">
        <v>1</v>
      </c>
      <c r="O536" s="144" t="s">
        <v>42</v>
      </c>
      <c r="P536" s="145">
        <f>I536+J536</f>
        <v>0</v>
      </c>
      <c r="Q536" s="145">
        <f>ROUND(I536*H536,2)</f>
        <v>0</v>
      </c>
      <c r="R536" s="145">
        <f>ROUND(J536*H536,2)</f>
        <v>0</v>
      </c>
      <c r="T536" s="146">
        <f>S536*H536</f>
        <v>0</v>
      </c>
      <c r="U536" s="146">
        <v>0</v>
      </c>
      <c r="V536" s="146">
        <f>U536*H536</f>
        <v>0</v>
      </c>
      <c r="W536" s="146">
        <v>1.7999999999999999E-2</v>
      </c>
      <c r="X536" s="147">
        <f>W536*H536</f>
        <v>0.25344</v>
      </c>
      <c r="AR536" s="148" t="s">
        <v>227</v>
      </c>
      <c r="AT536" s="148" t="s">
        <v>154</v>
      </c>
      <c r="AU536" s="148" t="s">
        <v>89</v>
      </c>
      <c r="AY536" s="16" t="s">
        <v>151</v>
      </c>
      <c r="BE536" s="149">
        <f>IF(O536="základní",K536,0)</f>
        <v>0</v>
      </c>
      <c r="BF536" s="149">
        <f>IF(O536="snížená",K536,0)</f>
        <v>0</v>
      </c>
      <c r="BG536" s="149">
        <f>IF(O536="zákl. přenesená",K536,0)</f>
        <v>0</v>
      </c>
      <c r="BH536" s="149">
        <f>IF(O536="sníž. přenesená",K536,0)</f>
        <v>0</v>
      </c>
      <c r="BI536" s="149">
        <f>IF(O536="nulová",K536,0)</f>
        <v>0</v>
      </c>
      <c r="BJ536" s="16" t="s">
        <v>87</v>
      </c>
      <c r="BK536" s="149">
        <f>ROUND(P536*H536,2)</f>
        <v>0</v>
      </c>
      <c r="BL536" s="16" t="s">
        <v>227</v>
      </c>
      <c r="BM536" s="148" t="s">
        <v>911</v>
      </c>
    </row>
    <row r="537" spans="2:65" s="12" customFormat="1">
      <c r="B537" s="150"/>
      <c r="D537" s="151" t="s">
        <v>160</v>
      </c>
      <c r="E537" s="152" t="s">
        <v>1</v>
      </c>
      <c r="F537" s="153" t="s">
        <v>912</v>
      </c>
      <c r="H537" s="154">
        <v>14.08</v>
      </c>
      <c r="I537" s="155"/>
      <c r="J537" s="155"/>
      <c r="M537" s="150"/>
      <c r="N537" s="156"/>
      <c r="X537" s="157"/>
      <c r="AT537" s="152" t="s">
        <v>160</v>
      </c>
      <c r="AU537" s="152" t="s">
        <v>89</v>
      </c>
      <c r="AV537" s="12" t="s">
        <v>89</v>
      </c>
      <c r="AW537" s="12" t="s">
        <v>5</v>
      </c>
      <c r="AX537" s="12" t="s">
        <v>79</v>
      </c>
      <c r="AY537" s="152" t="s">
        <v>151</v>
      </c>
    </row>
    <row r="538" spans="2:65" s="13" customFormat="1">
      <c r="B538" s="158"/>
      <c r="D538" s="151" t="s">
        <v>160</v>
      </c>
      <c r="E538" s="159" t="s">
        <v>1</v>
      </c>
      <c r="F538" s="160" t="s">
        <v>162</v>
      </c>
      <c r="H538" s="161">
        <v>14.08</v>
      </c>
      <c r="I538" s="162"/>
      <c r="J538" s="162"/>
      <c r="M538" s="158"/>
      <c r="N538" s="163"/>
      <c r="X538" s="164"/>
      <c r="AT538" s="159" t="s">
        <v>160</v>
      </c>
      <c r="AU538" s="159" t="s">
        <v>89</v>
      </c>
      <c r="AV538" s="13" t="s">
        <v>158</v>
      </c>
      <c r="AW538" s="13" t="s">
        <v>5</v>
      </c>
      <c r="AX538" s="13" t="s">
        <v>87</v>
      </c>
      <c r="AY538" s="159" t="s">
        <v>151</v>
      </c>
    </row>
    <row r="539" spans="2:65" s="1" customFormat="1" ht="24">
      <c r="B539" s="31"/>
      <c r="C539" s="136" t="s">
        <v>552</v>
      </c>
      <c r="D539" s="136" t="s">
        <v>154</v>
      </c>
      <c r="E539" s="137" t="s">
        <v>676</v>
      </c>
      <c r="F539" s="138" t="s">
        <v>677</v>
      </c>
      <c r="G539" s="139" t="s">
        <v>264</v>
      </c>
      <c r="H539" s="140">
        <v>8</v>
      </c>
      <c r="I539" s="141"/>
      <c r="J539" s="141"/>
      <c r="K539" s="142">
        <f>ROUND(P539*H539,2)</f>
        <v>0</v>
      </c>
      <c r="L539" s="138" t="s">
        <v>157</v>
      </c>
      <c r="M539" s="31"/>
      <c r="N539" s="143" t="s">
        <v>1</v>
      </c>
      <c r="O539" s="144" t="s">
        <v>42</v>
      </c>
      <c r="P539" s="145">
        <f>I539+J539</f>
        <v>0</v>
      </c>
      <c r="Q539" s="145">
        <f>ROUND(I539*H539,2)</f>
        <v>0</v>
      </c>
      <c r="R539" s="145">
        <f>ROUND(J539*H539,2)</f>
        <v>0</v>
      </c>
      <c r="T539" s="146">
        <f>S539*H539</f>
        <v>0</v>
      </c>
      <c r="U539" s="146">
        <v>0</v>
      </c>
      <c r="V539" s="146">
        <f>U539*H539</f>
        <v>0</v>
      </c>
      <c r="W539" s="146">
        <v>0</v>
      </c>
      <c r="X539" s="147">
        <f>W539*H539</f>
        <v>0</v>
      </c>
      <c r="AR539" s="148" t="s">
        <v>227</v>
      </c>
      <c r="AT539" s="148" t="s">
        <v>154</v>
      </c>
      <c r="AU539" s="148" t="s">
        <v>89</v>
      </c>
      <c r="AY539" s="16" t="s">
        <v>151</v>
      </c>
      <c r="BE539" s="149">
        <f>IF(O539="základní",K539,0)</f>
        <v>0</v>
      </c>
      <c r="BF539" s="149">
        <f>IF(O539="snížená",K539,0)</f>
        <v>0</v>
      </c>
      <c r="BG539" s="149">
        <f>IF(O539="zákl. přenesená",K539,0)</f>
        <v>0</v>
      </c>
      <c r="BH539" s="149">
        <f>IF(O539="sníž. přenesená",K539,0)</f>
        <v>0</v>
      </c>
      <c r="BI539" s="149">
        <f>IF(O539="nulová",K539,0)</f>
        <v>0</v>
      </c>
      <c r="BJ539" s="16" t="s">
        <v>87</v>
      </c>
      <c r="BK539" s="149">
        <f>ROUND(P539*H539,2)</f>
        <v>0</v>
      </c>
      <c r="BL539" s="16" t="s">
        <v>227</v>
      </c>
      <c r="BM539" s="148" t="s">
        <v>913</v>
      </c>
    </row>
    <row r="540" spans="2:65" s="12" customFormat="1">
      <c r="B540" s="150"/>
      <c r="D540" s="151" t="s">
        <v>160</v>
      </c>
      <c r="E540" s="152" t="s">
        <v>1</v>
      </c>
      <c r="F540" s="153" t="s">
        <v>187</v>
      </c>
      <c r="H540" s="154">
        <v>8</v>
      </c>
      <c r="I540" s="155"/>
      <c r="J540" s="155"/>
      <c r="M540" s="150"/>
      <c r="N540" s="156"/>
      <c r="X540" s="157"/>
      <c r="AT540" s="152" t="s">
        <v>160</v>
      </c>
      <c r="AU540" s="152" t="s">
        <v>89</v>
      </c>
      <c r="AV540" s="12" t="s">
        <v>89</v>
      </c>
      <c r="AW540" s="12" t="s">
        <v>5</v>
      </c>
      <c r="AX540" s="12" t="s">
        <v>79</v>
      </c>
      <c r="AY540" s="152" t="s">
        <v>151</v>
      </c>
    </row>
    <row r="541" spans="2:65" s="13" customFormat="1">
      <c r="B541" s="158"/>
      <c r="D541" s="151" t="s">
        <v>160</v>
      </c>
      <c r="E541" s="159" t="s">
        <v>1</v>
      </c>
      <c r="F541" s="160" t="s">
        <v>162</v>
      </c>
      <c r="H541" s="161">
        <v>8</v>
      </c>
      <c r="I541" s="162"/>
      <c r="J541" s="162"/>
      <c r="M541" s="158"/>
      <c r="N541" s="163"/>
      <c r="X541" s="164"/>
      <c r="AT541" s="159" t="s">
        <v>160</v>
      </c>
      <c r="AU541" s="159" t="s">
        <v>89</v>
      </c>
      <c r="AV541" s="13" t="s">
        <v>158</v>
      </c>
      <c r="AW541" s="13" t="s">
        <v>5</v>
      </c>
      <c r="AX541" s="13" t="s">
        <v>87</v>
      </c>
      <c r="AY541" s="159" t="s">
        <v>151</v>
      </c>
    </row>
    <row r="542" spans="2:65" s="1" customFormat="1" ht="55.5" customHeight="1">
      <c r="B542" s="31"/>
      <c r="C542" s="175" t="s">
        <v>557</v>
      </c>
      <c r="D542" s="175" t="s">
        <v>232</v>
      </c>
      <c r="E542" s="176" t="s">
        <v>678</v>
      </c>
      <c r="F542" s="177" t="s">
        <v>679</v>
      </c>
      <c r="G542" s="178" t="s">
        <v>264</v>
      </c>
      <c r="H542" s="179">
        <v>8</v>
      </c>
      <c r="I542" s="180"/>
      <c r="J542" s="181"/>
      <c r="K542" s="182">
        <f>ROUND(P542*H542,2)</f>
        <v>0</v>
      </c>
      <c r="L542" s="177" t="s">
        <v>1</v>
      </c>
      <c r="M542" s="183"/>
      <c r="N542" s="184" t="s">
        <v>1</v>
      </c>
      <c r="O542" s="144" t="s">
        <v>42</v>
      </c>
      <c r="P542" s="145">
        <f>I542+J542</f>
        <v>0</v>
      </c>
      <c r="Q542" s="145">
        <f>ROUND(I542*H542,2)</f>
        <v>0</v>
      </c>
      <c r="R542" s="145">
        <f>ROUND(J542*H542,2)</f>
        <v>0</v>
      </c>
      <c r="T542" s="146">
        <f>S542*H542</f>
        <v>0</v>
      </c>
      <c r="U542" s="146">
        <v>2.0199999999999999E-2</v>
      </c>
      <c r="V542" s="146">
        <f>U542*H542</f>
        <v>0.16159999999999999</v>
      </c>
      <c r="W542" s="146">
        <v>0</v>
      </c>
      <c r="X542" s="147">
        <f>W542*H542</f>
        <v>0</v>
      </c>
      <c r="AR542" s="148" t="s">
        <v>235</v>
      </c>
      <c r="AT542" s="148" t="s">
        <v>232</v>
      </c>
      <c r="AU542" s="148" t="s">
        <v>89</v>
      </c>
      <c r="AY542" s="16" t="s">
        <v>151</v>
      </c>
      <c r="BE542" s="149">
        <f>IF(O542="základní",K542,0)</f>
        <v>0</v>
      </c>
      <c r="BF542" s="149">
        <f>IF(O542="snížená",K542,0)</f>
        <v>0</v>
      </c>
      <c r="BG542" s="149">
        <f>IF(O542="zákl. přenesená",K542,0)</f>
        <v>0</v>
      </c>
      <c r="BH542" s="149">
        <f>IF(O542="sníž. přenesená",K542,0)</f>
        <v>0</v>
      </c>
      <c r="BI542" s="149">
        <f>IF(O542="nulová",K542,0)</f>
        <v>0</v>
      </c>
      <c r="BJ542" s="16" t="s">
        <v>87</v>
      </c>
      <c r="BK542" s="149">
        <f>ROUND(P542*H542,2)</f>
        <v>0</v>
      </c>
      <c r="BL542" s="16" t="s">
        <v>227</v>
      </c>
      <c r="BM542" s="148" t="s">
        <v>914</v>
      </c>
    </row>
    <row r="543" spans="2:65" s="12" customFormat="1">
      <c r="B543" s="150"/>
      <c r="D543" s="151" t="s">
        <v>160</v>
      </c>
      <c r="E543" s="152" t="s">
        <v>1</v>
      </c>
      <c r="F543" s="153" t="s">
        <v>187</v>
      </c>
      <c r="H543" s="154">
        <v>8</v>
      </c>
      <c r="I543" s="155"/>
      <c r="J543" s="155"/>
      <c r="M543" s="150"/>
      <c r="N543" s="156"/>
      <c r="X543" s="157"/>
      <c r="AT543" s="152" t="s">
        <v>160</v>
      </c>
      <c r="AU543" s="152" t="s">
        <v>89</v>
      </c>
      <c r="AV543" s="12" t="s">
        <v>89</v>
      </c>
      <c r="AW543" s="12" t="s">
        <v>5</v>
      </c>
      <c r="AX543" s="12" t="s">
        <v>79</v>
      </c>
      <c r="AY543" s="152" t="s">
        <v>151</v>
      </c>
    </row>
    <row r="544" spans="2:65" s="13" customFormat="1">
      <c r="B544" s="158"/>
      <c r="D544" s="151" t="s">
        <v>160</v>
      </c>
      <c r="E544" s="159" t="s">
        <v>1</v>
      </c>
      <c r="F544" s="160" t="s">
        <v>162</v>
      </c>
      <c r="H544" s="161">
        <v>8</v>
      </c>
      <c r="I544" s="162"/>
      <c r="J544" s="162"/>
      <c r="M544" s="158"/>
      <c r="N544" s="163"/>
      <c r="X544" s="164"/>
      <c r="AT544" s="159" t="s">
        <v>160</v>
      </c>
      <c r="AU544" s="159" t="s">
        <v>89</v>
      </c>
      <c r="AV544" s="13" t="s">
        <v>158</v>
      </c>
      <c r="AW544" s="13" t="s">
        <v>5</v>
      </c>
      <c r="AX544" s="13" t="s">
        <v>87</v>
      </c>
      <c r="AY544" s="159" t="s">
        <v>151</v>
      </c>
    </row>
    <row r="545" spans="2:65" s="1" customFormat="1" ht="55.5" customHeight="1">
      <c r="B545" s="31"/>
      <c r="C545" s="136" t="s">
        <v>561</v>
      </c>
      <c r="D545" s="136" t="s">
        <v>154</v>
      </c>
      <c r="E545" s="137" t="s">
        <v>573</v>
      </c>
      <c r="F545" s="138" t="s">
        <v>574</v>
      </c>
      <c r="G545" s="139" t="s">
        <v>287</v>
      </c>
      <c r="H545" s="140">
        <v>1</v>
      </c>
      <c r="I545" s="141"/>
      <c r="J545" s="141"/>
      <c r="K545" s="142">
        <f>ROUND(P545*H545,2)</f>
        <v>0</v>
      </c>
      <c r="L545" s="138" t="s">
        <v>1</v>
      </c>
      <c r="M545" s="31"/>
      <c r="N545" s="143" t="s">
        <v>1</v>
      </c>
      <c r="O545" s="144" t="s">
        <v>42</v>
      </c>
      <c r="P545" s="145">
        <f>I545+J545</f>
        <v>0</v>
      </c>
      <c r="Q545" s="145">
        <f>ROUND(I545*H545,2)</f>
        <v>0</v>
      </c>
      <c r="R545" s="145">
        <f>ROUND(J545*H545,2)</f>
        <v>0</v>
      </c>
      <c r="T545" s="146">
        <f>S545*H545</f>
        <v>0</v>
      </c>
      <c r="U545" s="146">
        <v>0</v>
      </c>
      <c r="V545" s="146">
        <f>U545*H545</f>
        <v>0</v>
      </c>
      <c r="W545" s="146">
        <v>0</v>
      </c>
      <c r="X545" s="147">
        <f>W545*H545</f>
        <v>0</v>
      </c>
      <c r="AR545" s="148" t="s">
        <v>227</v>
      </c>
      <c r="AT545" s="148" t="s">
        <v>154</v>
      </c>
      <c r="AU545" s="148" t="s">
        <v>89</v>
      </c>
      <c r="AY545" s="16" t="s">
        <v>151</v>
      </c>
      <c r="BE545" s="149">
        <f>IF(O545="základní",K545,0)</f>
        <v>0</v>
      </c>
      <c r="BF545" s="149">
        <f>IF(O545="snížená",K545,0)</f>
        <v>0</v>
      </c>
      <c r="BG545" s="149">
        <f>IF(O545="zákl. přenesená",K545,0)</f>
        <v>0</v>
      </c>
      <c r="BH545" s="149">
        <f>IF(O545="sníž. přenesená",K545,0)</f>
        <v>0</v>
      </c>
      <c r="BI545" s="149">
        <f>IF(O545="nulová",K545,0)</f>
        <v>0</v>
      </c>
      <c r="BJ545" s="16" t="s">
        <v>87</v>
      </c>
      <c r="BK545" s="149">
        <f>ROUND(P545*H545,2)</f>
        <v>0</v>
      </c>
      <c r="BL545" s="16" t="s">
        <v>227</v>
      </c>
      <c r="BM545" s="148" t="s">
        <v>915</v>
      </c>
    </row>
    <row r="546" spans="2:65" s="1" customFormat="1" ht="24.2" customHeight="1">
      <c r="B546" s="31"/>
      <c r="C546" s="136" t="s">
        <v>566</v>
      </c>
      <c r="D546" s="136" t="s">
        <v>154</v>
      </c>
      <c r="E546" s="137" t="s">
        <v>577</v>
      </c>
      <c r="F546" s="138" t="s">
        <v>578</v>
      </c>
      <c r="G546" s="139" t="s">
        <v>292</v>
      </c>
      <c r="H546" s="140"/>
      <c r="I546" s="141"/>
      <c r="J546" s="141"/>
      <c r="K546" s="142">
        <f>ROUND(P546*H546,2)</f>
        <v>0</v>
      </c>
      <c r="L546" s="138" t="s">
        <v>157</v>
      </c>
      <c r="M546" s="31"/>
      <c r="N546" s="143" t="s">
        <v>1</v>
      </c>
      <c r="O546" s="144" t="s">
        <v>42</v>
      </c>
      <c r="P546" s="145">
        <f>I546+J546</f>
        <v>0</v>
      </c>
      <c r="Q546" s="145">
        <f>ROUND(I546*H546,2)</f>
        <v>0</v>
      </c>
      <c r="R546" s="145">
        <f>ROUND(J546*H546,2)</f>
        <v>0</v>
      </c>
      <c r="T546" s="146">
        <f>S546*H546</f>
        <v>0</v>
      </c>
      <c r="U546" s="146">
        <v>0</v>
      </c>
      <c r="V546" s="146">
        <f>U546*H546</f>
        <v>0</v>
      </c>
      <c r="W546" s="146">
        <v>0</v>
      </c>
      <c r="X546" s="147">
        <f>W546*H546</f>
        <v>0</v>
      </c>
      <c r="AR546" s="148" t="s">
        <v>227</v>
      </c>
      <c r="AT546" s="148" t="s">
        <v>154</v>
      </c>
      <c r="AU546" s="148" t="s">
        <v>89</v>
      </c>
      <c r="AY546" s="16" t="s">
        <v>151</v>
      </c>
      <c r="BE546" s="149">
        <f>IF(O546="základní",K546,0)</f>
        <v>0</v>
      </c>
      <c r="BF546" s="149">
        <f>IF(O546="snížená",K546,0)</f>
        <v>0</v>
      </c>
      <c r="BG546" s="149">
        <f>IF(O546="zákl. přenesená",K546,0)</f>
        <v>0</v>
      </c>
      <c r="BH546" s="149">
        <f>IF(O546="sníž. přenesená",K546,0)</f>
        <v>0</v>
      </c>
      <c r="BI546" s="149">
        <f>IF(O546="nulová",K546,0)</f>
        <v>0</v>
      </c>
      <c r="BJ546" s="16" t="s">
        <v>87</v>
      </c>
      <c r="BK546" s="149">
        <f>ROUND(P546*H546,2)</f>
        <v>0</v>
      </c>
      <c r="BL546" s="16" t="s">
        <v>227</v>
      </c>
      <c r="BM546" s="148" t="s">
        <v>916</v>
      </c>
    </row>
    <row r="547" spans="2:65" s="11" customFormat="1" ht="25.9" customHeight="1">
      <c r="B547" s="124"/>
      <c r="D547" s="125" t="s">
        <v>78</v>
      </c>
      <c r="E547" s="126" t="s">
        <v>586</v>
      </c>
      <c r="F547" s="126" t="s">
        <v>587</v>
      </c>
      <c r="I547" s="127"/>
      <c r="J547" s="127"/>
      <c r="K547" s="114">
        <f>BK547</f>
        <v>0</v>
      </c>
      <c r="M547" s="124"/>
      <c r="N547" s="128"/>
      <c r="Q547" s="129">
        <f>Q548+Q552+Q554</f>
        <v>0</v>
      </c>
      <c r="R547" s="129">
        <f>R548+R552+R554</f>
        <v>0</v>
      </c>
      <c r="T547" s="130">
        <f>T548+T552+T554</f>
        <v>0</v>
      </c>
      <c r="V547" s="130">
        <f>V548+V552+V554</f>
        <v>0</v>
      </c>
      <c r="X547" s="131">
        <f>X548+X552+X554</f>
        <v>0</v>
      </c>
      <c r="AR547" s="125" t="s">
        <v>173</v>
      </c>
      <c r="AT547" s="132" t="s">
        <v>78</v>
      </c>
      <c r="AU547" s="132" t="s">
        <v>79</v>
      </c>
      <c r="AY547" s="125" t="s">
        <v>151</v>
      </c>
      <c r="BK547" s="133">
        <f>BK548+BK552+BK554</f>
        <v>0</v>
      </c>
    </row>
    <row r="548" spans="2:65" s="11" customFormat="1" ht="22.9" customHeight="1">
      <c r="B548" s="124"/>
      <c r="D548" s="125" t="s">
        <v>78</v>
      </c>
      <c r="E548" s="134" t="s">
        <v>588</v>
      </c>
      <c r="F548" s="134" t="s">
        <v>589</v>
      </c>
      <c r="I548" s="127"/>
      <c r="J548" s="127"/>
      <c r="K548" s="135">
        <f>BK548</f>
        <v>0</v>
      </c>
      <c r="M548" s="124"/>
      <c r="N548" s="128"/>
      <c r="Q548" s="129">
        <f>SUM(Q549:Q551)</f>
        <v>0</v>
      </c>
      <c r="R548" s="129">
        <f>SUM(R549:R551)</f>
        <v>0</v>
      </c>
      <c r="T548" s="130">
        <f>SUM(T549:T551)</f>
        <v>0</v>
      </c>
      <c r="V548" s="130">
        <f>SUM(V549:V551)</f>
        <v>0</v>
      </c>
      <c r="X548" s="131">
        <f>SUM(X549:X551)</f>
        <v>0</v>
      </c>
      <c r="AR548" s="125" t="s">
        <v>173</v>
      </c>
      <c r="AT548" s="132" t="s">
        <v>78</v>
      </c>
      <c r="AU548" s="132" t="s">
        <v>87</v>
      </c>
      <c r="AY548" s="125" t="s">
        <v>151</v>
      </c>
      <c r="BK548" s="133">
        <f>SUM(BK549:BK551)</f>
        <v>0</v>
      </c>
    </row>
    <row r="549" spans="2:65" s="1" customFormat="1" ht="24.2" customHeight="1">
      <c r="B549" s="31"/>
      <c r="C549" s="136" t="s">
        <v>572</v>
      </c>
      <c r="D549" s="136" t="s">
        <v>154</v>
      </c>
      <c r="E549" s="137" t="s">
        <v>591</v>
      </c>
      <c r="F549" s="138" t="s">
        <v>592</v>
      </c>
      <c r="G549" s="139" t="s">
        <v>287</v>
      </c>
      <c r="H549" s="140">
        <v>1</v>
      </c>
      <c r="I549" s="141"/>
      <c r="J549" s="141"/>
      <c r="K549" s="142">
        <f>ROUND(P549*H549,2)</f>
        <v>0</v>
      </c>
      <c r="L549" s="138" t="s">
        <v>1</v>
      </c>
      <c r="M549" s="31"/>
      <c r="N549" s="143" t="s">
        <v>1</v>
      </c>
      <c r="O549" s="144" t="s">
        <v>42</v>
      </c>
      <c r="P549" s="145">
        <f>I549+J549</f>
        <v>0</v>
      </c>
      <c r="Q549" s="145">
        <f>ROUND(I549*H549,2)</f>
        <v>0</v>
      </c>
      <c r="R549" s="145">
        <f>ROUND(J549*H549,2)</f>
        <v>0</v>
      </c>
      <c r="T549" s="146">
        <f>S549*H549</f>
        <v>0</v>
      </c>
      <c r="U549" s="146">
        <v>0</v>
      </c>
      <c r="V549" s="146">
        <f>U549*H549</f>
        <v>0</v>
      </c>
      <c r="W549" s="146">
        <v>0</v>
      </c>
      <c r="X549" s="147">
        <f>W549*H549</f>
        <v>0</v>
      </c>
      <c r="AR549" s="148" t="s">
        <v>593</v>
      </c>
      <c r="AT549" s="148" t="s">
        <v>154</v>
      </c>
      <c r="AU549" s="148" t="s">
        <v>89</v>
      </c>
      <c r="AY549" s="16" t="s">
        <v>151</v>
      </c>
      <c r="BE549" s="149">
        <f>IF(O549="základní",K549,0)</f>
        <v>0</v>
      </c>
      <c r="BF549" s="149">
        <f>IF(O549="snížená",K549,0)</f>
        <v>0</v>
      </c>
      <c r="BG549" s="149">
        <f>IF(O549="zákl. přenesená",K549,0)</f>
        <v>0</v>
      </c>
      <c r="BH549" s="149">
        <f>IF(O549="sníž. přenesená",K549,0)</f>
        <v>0</v>
      </c>
      <c r="BI549" s="149">
        <f>IF(O549="nulová",K549,0)</f>
        <v>0</v>
      </c>
      <c r="BJ549" s="16" t="s">
        <v>87</v>
      </c>
      <c r="BK549" s="149">
        <f>ROUND(P549*H549,2)</f>
        <v>0</v>
      </c>
      <c r="BL549" s="16" t="s">
        <v>593</v>
      </c>
      <c r="BM549" s="148" t="s">
        <v>917</v>
      </c>
    </row>
    <row r="550" spans="2:65" s="1" customFormat="1" ht="55.5" customHeight="1">
      <c r="B550" s="31"/>
      <c r="C550" s="136" t="s">
        <v>576</v>
      </c>
      <c r="D550" s="136" t="s">
        <v>154</v>
      </c>
      <c r="E550" s="137" t="s">
        <v>596</v>
      </c>
      <c r="F550" s="138" t="s">
        <v>597</v>
      </c>
      <c r="G550" s="139" t="s">
        <v>287</v>
      </c>
      <c r="H550" s="140">
        <v>1</v>
      </c>
      <c r="I550" s="141"/>
      <c r="J550" s="141"/>
      <c r="K550" s="142">
        <f>ROUND(P550*H550,2)</f>
        <v>0</v>
      </c>
      <c r="L550" s="138" t="s">
        <v>1</v>
      </c>
      <c r="M550" s="31"/>
      <c r="N550" s="143" t="s">
        <v>1</v>
      </c>
      <c r="O550" s="144" t="s">
        <v>42</v>
      </c>
      <c r="P550" s="145">
        <f>I550+J550</f>
        <v>0</v>
      </c>
      <c r="Q550" s="145">
        <f>ROUND(I550*H550,2)</f>
        <v>0</v>
      </c>
      <c r="R550" s="145">
        <f>ROUND(J550*H550,2)</f>
        <v>0</v>
      </c>
      <c r="T550" s="146">
        <f>S550*H550</f>
        <v>0</v>
      </c>
      <c r="U550" s="146">
        <v>0</v>
      </c>
      <c r="V550" s="146">
        <f>U550*H550</f>
        <v>0</v>
      </c>
      <c r="W550" s="146">
        <v>0</v>
      </c>
      <c r="X550" s="147">
        <f>W550*H550</f>
        <v>0</v>
      </c>
      <c r="AR550" s="148" t="s">
        <v>593</v>
      </c>
      <c r="AT550" s="148" t="s">
        <v>154</v>
      </c>
      <c r="AU550" s="148" t="s">
        <v>89</v>
      </c>
      <c r="AY550" s="16" t="s">
        <v>151</v>
      </c>
      <c r="BE550" s="149">
        <f>IF(O550="základní",K550,0)</f>
        <v>0</v>
      </c>
      <c r="BF550" s="149">
        <f>IF(O550="snížená",K550,0)</f>
        <v>0</v>
      </c>
      <c r="BG550" s="149">
        <f>IF(O550="zákl. přenesená",K550,0)</f>
        <v>0</v>
      </c>
      <c r="BH550" s="149">
        <f>IF(O550="sníž. přenesená",K550,0)</f>
        <v>0</v>
      </c>
      <c r="BI550" s="149">
        <f>IF(O550="nulová",K550,0)</f>
        <v>0</v>
      </c>
      <c r="BJ550" s="16" t="s">
        <v>87</v>
      </c>
      <c r="BK550" s="149">
        <f>ROUND(P550*H550,2)</f>
        <v>0</v>
      </c>
      <c r="BL550" s="16" t="s">
        <v>593</v>
      </c>
      <c r="BM550" s="148" t="s">
        <v>918</v>
      </c>
    </row>
    <row r="551" spans="2:65" s="1" customFormat="1" ht="24.2" customHeight="1">
      <c r="B551" s="31"/>
      <c r="C551" s="136" t="s">
        <v>582</v>
      </c>
      <c r="D551" s="136" t="s">
        <v>154</v>
      </c>
      <c r="E551" s="137" t="s">
        <v>600</v>
      </c>
      <c r="F551" s="138" t="s">
        <v>601</v>
      </c>
      <c r="G551" s="139" t="s">
        <v>287</v>
      </c>
      <c r="H551" s="140">
        <v>1</v>
      </c>
      <c r="I551" s="141"/>
      <c r="J551" s="141"/>
      <c r="K551" s="142">
        <f>ROUND(P551*H551,2)</f>
        <v>0</v>
      </c>
      <c r="L551" s="138" t="s">
        <v>1</v>
      </c>
      <c r="M551" s="31"/>
      <c r="N551" s="143" t="s">
        <v>1</v>
      </c>
      <c r="O551" s="144" t="s">
        <v>42</v>
      </c>
      <c r="P551" s="145">
        <f>I551+J551</f>
        <v>0</v>
      </c>
      <c r="Q551" s="145">
        <f>ROUND(I551*H551,2)</f>
        <v>0</v>
      </c>
      <c r="R551" s="145">
        <f>ROUND(J551*H551,2)</f>
        <v>0</v>
      </c>
      <c r="T551" s="146">
        <f>S551*H551</f>
        <v>0</v>
      </c>
      <c r="U551" s="146">
        <v>0</v>
      </c>
      <c r="V551" s="146">
        <f>U551*H551</f>
        <v>0</v>
      </c>
      <c r="W551" s="146">
        <v>0</v>
      </c>
      <c r="X551" s="147">
        <f>W551*H551</f>
        <v>0</v>
      </c>
      <c r="AR551" s="148" t="s">
        <v>593</v>
      </c>
      <c r="AT551" s="148" t="s">
        <v>154</v>
      </c>
      <c r="AU551" s="148" t="s">
        <v>89</v>
      </c>
      <c r="AY551" s="16" t="s">
        <v>151</v>
      </c>
      <c r="BE551" s="149">
        <f>IF(O551="základní",K551,0)</f>
        <v>0</v>
      </c>
      <c r="BF551" s="149">
        <f>IF(O551="snížená",K551,0)</f>
        <v>0</v>
      </c>
      <c r="BG551" s="149">
        <f>IF(O551="zákl. přenesená",K551,0)</f>
        <v>0</v>
      </c>
      <c r="BH551" s="149">
        <f>IF(O551="sníž. přenesená",K551,0)</f>
        <v>0</v>
      </c>
      <c r="BI551" s="149">
        <f>IF(O551="nulová",K551,0)</f>
        <v>0</v>
      </c>
      <c r="BJ551" s="16" t="s">
        <v>87</v>
      </c>
      <c r="BK551" s="149">
        <f>ROUND(P551*H551,2)</f>
        <v>0</v>
      </c>
      <c r="BL551" s="16" t="s">
        <v>593</v>
      </c>
      <c r="BM551" s="148" t="s">
        <v>919</v>
      </c>
    </row>
    <row r="552" spans="2:65" s="11" customFormat="1" ht="22.9" customHeight="1">
      <c r="B552" s="124"/>
      <c r="D552" s="125" t="s">
        <v>78</v>
      </c>
      <c r="E552" s="134" t="s">
        <v>603</v>
      </c>
      <c r="F552" s="134" t="s">
        <v>604</v>
      </c>
      <c r="I552" s="127"/>
      <c r="J552" s="127"/>
      <c r="K552" s="135">
        <f>BK552</f>
        <v>0</v>
      </c>
      <c r="M552" s="124"/>
      <c r="N552" s="128"/>
      <c r="Q552" s="129">
        <f>Q553</f>
        <v>0</v>
      </c>
      <c r="R552" s="129">
        <f>R553</f>
        <v>0</v>
      </c>
      <c r="T552" s="130">
        <f>T553</f>
        <v>0</v>
      </c>
      <c r="V552" s="130">
        <f>V553</f>
        <v>0</v>
      </c>
      <c r="X552" s="131">
        <f>X553</f>
        <v>0</v>
      </c>
      <c r="AR552" s="125" t="s">
        <v>173</v>
      </c>
      <c r="AT552" s="132" t="s">
        <v>78</v>
      </c>
      <c r="AU552" s="132" t="s">
        <v>87</v>
      </c>
      <c r="AY552" s="125" t="s">
        <v>151</v>
      </c>
      <c r="BK552" s="133">
        <f>BK553</f>
        <v>0</v>
      </c>
    </row>
    <row r="553" spans="2:65" s="1" customFormat="1" ht="24.2" customHeight="1">
      <c r="B553" s="31"/>
      <c r="C553" s="136" t="s">
        <v>590</v>
      </c>
      <c r="D553" s="136" t="s">
        <v>154</v>
      </c>
      <c r="E553" s="137" t="s">
        <v>606</v>
      </c>
      <c r="F553" s="138" t="s">
        <v>607</v>
      </c>
      <c r="G553" s="139" t="s">
        <v>287</v>
      </c>
      <c r="H553" s="140">
        <v>1</v>
      </c>
      <c r="I553" s="141"/>
      <c r="J553" s="141"/>
      <c r="K553" s="142">
        <f>ROUND(P553*H553,2)</f>
        <v>0</v>
      </c>
      <c r="L553" s="138" t="s">
        <v>1</v>
      </c>
      <c r="M553" s="31"/>
      <c r="N553" s="143" t="s">
        <v>1</v>
      </c>
      <c r="O553" s="144" t="s">
        <v>42</v>
      </c>
      <c r="P553" s="145">
        <f>I553+J553</f>
        <v>0</v>
      </c>
      <c r="Q553" s="145">
        <f>ROUND(I553*H553,2)</f>
        <v>0</v>
      </c>
      <c r="R553" s="145">
        <f>ROUND(J553*H553,2)</f>
        <v>0</v>
      </c>
      <c r="T553" s="146">
        <f>S553*H553</f>
        <v>0</v>
      </c>
      <c r="U553" s="146">
        <v>0</v>
      </c>
      <c r="V553" s="146">
        <f>U553*H553</f>
        <v>0</v>
      </c>
      <c r="W553" s="146">
        <v>0</v>
      </c>
      <c r="X553" s="147">
        <f>W553*H553</f>
        <v>0</v>
      </c>
      <c r="AR553" s="148" t="s">
        <v>593</v>
      </c>
      <c r="AT553" s="148" t="s">
        <v>154</v>
      </c>
      <c r="AU553" s="148" t="s">
        <v>89</v>
      </c>
      <c r="AY553" s="16" t="s">
        <v>151</v>
      </c>
      <c r="BE553" s="149">
        <f>IF(O553="základní",K553,0)</f>
        <v>0</v>
      </c>
      <c r="BF553" s="149">
        <f>IF(O553="snížená",K553,0)</f>
        <v>0</v>
      </c>
      <c r="BG553" s="149">
        <f>IF(O553="zákl. přenesená",K553,0)</f>
        <v>0</v>
      </c>
      <c r="BH553" s="149">
        <f>IF(O553="sníž. přenesená",K553,0)</f>
        <v>0</v>
      </c>
      <c r="BI553" s="149">
        <f>IF(O553="nulová",K553,0)</f>
        <v>0</v>
      </c>
      <c r="BJ553" s="16" t="s">
        <v>87</v>
      </c>
      <c r="BK553" s="149">
        <f>ROUND(P553*H553,2)</f>
        <v>0</v>
      </c>
      <c r="BL553" s="16" t="s">
        <v>593</v>
      </c>
      <c r="BM553" s="148" t="s">
        <v>920</v>
      </c>
    </row>
    <row r="554" spans="2:65" s="11" customFormat="1" ht="22.9" customHeight="1">
      <c r="B554" s="124"/>
      <c r="D554" s="125" t="s">
        <v>78</v>
      </c>
      <c r="E554" s="134" t="s">
        <v>609</v>
      </c>
      <c r="F554" s="134" t="s">
        <v>610</v>
      </c>
      <c r="I554" s="127"/>
      <c r="J554" s="127"/>
      <c r="K554" s="135">
        <f>BK554</f>
        <v>0</v>
      </c>
      <c r="M554" s="124"/>
      <c r="N554" s="128"/>
      <c r="Q554" s="129">
        <f>Q555</f>
        <v>0</v>
      </c>
      <c r="R554" s="129">
        <f>R555</f>
        <v>0</v>
      </c>
      <c r="T554" s="130">
        <f>T555</f>
        <v>0</v>
      </c>
      <c r="V554" s="130">
        <f>V555</f>
        <v>0</v>
      </c>
      <c r="X554" s="131">
        <f>X555</f>
        <v>0</v>
      </c>
      <c r="AR554" s="125" t="s">
        <v>173</v>
      </c>
      <c r="AT554" s="132" t="s">
        <v>78</v>
      </c>
      <c r="AU554" s="132" t="s">
        <v>87</v>
      </c>
      <c r="AY554" s="125" t="s">
        <v>151</v>
      </c>
      <c r="BK554" s="133">
        <f>BK555</f>
        <v>0</v>
      </c>
    </row>
    <row r="555" spans="2:65" s="1" customFormat="1" ht="16.5" customHeight="1">
      <c r="B555" s="31"/>
      <c r="C555" s="136" t="s">
        <v>595</v>
      </c>
      <c r="D555" s="136" t="s">
        <v>154</v>
      </c>
      <c r="E555" s="137" t="s">
        <v>612</v>
      </c>
      <c r="F555" s="138" t="s">
        <v>613</v>
      </c>
      <c r="G555" s="139" t="s">
        <v>287</v>
      </c>
      <c r="H555" s="140">
        <v>1</v>
      </c>
      <c r="I555" s="141"/>
      <c r="J555" s="141"/>
      <c r="K555" s="142">
        <f>ROUND(P555*H555,2)</f>
        <v>0</v>
      </c>
      <c r="L555" s="138" t="s">
        <v>1</v>
      </c>
      <c r="M555" s="31"/>
      <c r="N555" s="143" t="s">
        <v>1</v>
      </c>
      <c r="O555" s="144" t="s">
        <v>42</v>
      </c>
      <c r="P555" s="145">
        <f>I555+J555</f>
        <v>0</v>
      </c>
      <c r="Q555" s="145">
        <f>ROUND(I555*H555,2)</f>
        <v>0</v>
      </c>
      <c r="R555" s="145">
        <f>ROUND(J555*H555,2)</f>
        <v>0</v>
      </c>
      <c r="T555" s="146">
        <f>S555*H555</f>
        <v>0</v>
      </c>
      <c r="U555" s="146">
        <v>0</v>
      </c>
      <c r="V555" s="146">
        <f>U555*H555</f>
        <v>0</v>
      </c>
      <c r="W555" s="146">
        <v>0</v>
      </c>
      <c r="X555" s="147">
        <f>W555*H555</f>
        <v>0</v>
      </c>
      <c r="AR555" s="148" t="s">
        <v>593</v>
      </c>
      <c r="AT555" s="148" t="s">
        <v>154</v>
      </c>
      <c r="AU555" s="148" t="s">
        <v>89</v>
      </c>
      <c r="AY555" s="16" t="s">
        <v>151</v>
      </c>
      <c r="BE555" s="149">
        <f>IF(O555="základní",K555,0)</f>
        <v>0</v>
      </c>
      <c r="BF555" s="149">
        <f>IF(O555="snížená",K555,0)</f>
        <v>0</v>
      </c>
      <c r="BG555" s="149">
        <f>IF(O555="zákl. přenesená",K555,0)</f>
        <v>0</v>
      </c>
      <c r="BH555" s="149">
        <f>IF(O555="sníž. přenesená",K555,0)</f>
        <v>0</v>
      </c>
      <c r="BI555" s="149">
        <f>IF(O555="nulová",K555,0)</f>
        <v>0</v>
      </c>
      <c r="BJ555" s="16" t="s">
        <v>87</v>
      </c>
      <c r="BK555" s="149">
        <f>ROUND(P555*H555,2)</f>
        <v>0</v>
      </c>
      <c r="BL555" s="16" t="s">
        <v>593</v>
      </c>
      <c r="BM555" s="148" t="s">
        <v>921</v>
      </c>
    </row>
    <row r="556" spans="2:65" s="1" customFormat="1" ht="49.9" customHeight="1">
      <c r="B556" s="31"/>
      <c r="E556" s="126" t="s">
        <v>615</v>
      </c>
      <c r="F556" s="126" t="s">
        <v>616</v>
      </c>
      <c r="K556" s="114">
        <f t="shared" ref="K556:K561" si="1">BK556</f>
        <v>0</v>
      </c>
      <c r="M556" s="31"/>
      <c r="N556" s="172"/>
      <c r="Q556" s="129">
        <f>SUM(Q557:Q561)</f>
        <v>0</v>
      </c>
      <c r="R556" s="129">
        <f>SUM(R557:R561)</f>
        <v>0</v>
      </c>
      <c r="X556" s="55"/>
      <c r="AT556" s="16" t="s">
        <v>78</v>
      </c>
      <c r="AU556" s="16" t="s">
        <v>79</v>
      </c>
      <c r="AY556" s="16" t="s">
        <v>617</v>
      </c>
      <c r="BK556" s="149">
        <f>SUM(BK557:BK561)</f>
        <v>0</v>
      </c>
    </row>
    <row r="557" spans="2:65" s="1" customFormat="1" ht="16.350000000000001" customHeight="1">
      <c r="B557" s="31"/>
      <c r="C557" s="185" t="s">
        <v>1</v>
      </c>
      <c r="D557" s="185" t="s">
        <v>154</v>
      </c>
      <c r="E557" s="186" t="s">
        <v>1</v>
      </c>
      <c r="F557" s="187" t="s">
        <v>1</v>
      </c>
      <c r="G557" s="188" t="s">
        <v>1</v>
      </c>
      <c r="H557" s="189"/>
      <c r="I557" s="189"/>
      <c r="J557" s="189"/>
      <c r="K557" s="190">
        <f t="shared" si="1"/>
        <v>0</v>
      </c>
      <c r="L557" s="191"/>
      <c r="M557" s="31"/>
      <c r="N557" s="192" t="s">
        <v>1</v>
      </c>
      <c r="O557" s="193" t="s">
        <v>42</v>
      </c>
      <c r="P557" s="194">
        <f>I557+J557</f>
        <v>0</v>
      </c>
      <c r="Q557" s="174">
        <f>I557*H557</f>
        <v>0</v>
      </c>
      <c r="R557" s="174">
        <f>J557*H557</f>
        <v>0</v>
      </c>
      <c r="X557" s="55"/>
      <c r="AT557" s="16" t="s">
        <v>617</v>
      </c>
      <c r="AU557" s="16" t="s">
        <v>87</v>
      </c>
      <c r="AY557" s="16" t="s">
        <v>617</v>
      </c>
      <c r="BE557" s="149">
        <f>IF(O557="základní",K557,0)</f>
        <v>0</v>
      </c>
      <c r="BF557" s="149">
        <f>IF(O557="snížená",K557,0)</f>
        <v>0</v>
      </c>
      <c r="BG557" s="149">
        <f>IF(O557="zákl. přenesená",K557,0)</f>
        <v>0</v>
      </c>
      <c r="BH557" s="149">
        <f>IF(O557="sníž. přenesená",K557,0)</f>
        <v>0</v>
      </c>
      <c r="BI557" s="149">
        <f>IF(O557="nulová",K557,0)</f>
        <v>0</v>
      </c>
      <c r="BJ557" s="16" t="s">
        <v>87</v>
      </c>
      <c r="BK557" s="149">
        <f>P557*H557</f>
        <v>0</v>
      </c>
    </row>
    <row r="558" spans="2:65" s="1" customFormat="1" ht="16.350000000000001" customHeight="1">
      <c r="B558" s="31"/>
      <c r="C558" s="185" t="s">
        <v>1</v>
      </c>
      <c r="D558" s="185" t="s">
        <v>154</v>
      </c>
      <c r="E558" s="186" t="s">
        <v>1</v>
      </c>
      <c r="F558" s="187" t="s">
        <v>1</v>
      </c>
      <c r="G558" s="188" t="s">
        <v>1</v>
      </c>
      <c r="H558" s="189"/>
      <c r="I558" s="189"/>
      <c r="J558" s="189"/>
      <c r="K558" s="190">
        <f t="shared" si="1"/>
        <v>0</v>
      </c>
      <c r="L558" s="191"/>
      <c r="M558" s="31"/>
      <c r="N558" s="192" t="s">
        <v>1</v>
      </c>
      <c r="O558" s="193" t="s">
        <v>42</v>
      </c>
      <c r="P558" s="194">
        <f>I558+J558</f>
        <v>0</v>
      </c>
      <c r="Q558" s="174">
        <f>I558*H558</f>
        <v>0</v>
      </c>
      <c r="R558" s="174">
        <f>J558*H558</f>
        <v>0</v>
      </c>
      <c r="X558" s="55"/>
      <c r="AT558" s="16" t="s">
        <v>617</v>
      </c>
      <c r="AU558" s="16" t="s">
        <v>87</v>
      </c>
      <c r="AY558" s="16" t="s">
        <v>617</v>
      </c>
      <c r="BE558" s="149">
        <f>IF(O558="základní",K558,0)</f>
        <v>0</v>
      </c>
      <c r="BF558" s="149">
        <f>IF(O558="snížená",K558,0)</f>
        <v>0</v>
      </c>
      <c r="BG558" s="149">
        <f>IF(O558="zákl. přenesená",K558,0)</f>
        <v>0</v>
      </c>
      <c r="BH558" s="149">
        <f>IF(O558="sníž. přenesená",K558,0)</f>
        <v>0</v>
      </c>
      <c r="BI558" s="149">
        <f>IF(O558="nulová",K558,0)</f>
        <v>0</v>
      </c>
      <c r="BJ558" s="16" t="s">
        <v>87</v>
      </c>
      <c r="BK558" s="149">
        <f>P558*H558</f>
        <v>0</v>
      </c>
    </row>
    <row r="559" spans="2:65" s="1" customFormat="1" ht="16.350000000000001" customHeight="1">
      <c r="B559" s="31"/>
      <c r="C559" s="185" t="s">
        <v>1</v>
      </c>
      <c r="D559" s="185" t="s">
        <v>154</v>
      </c>
      <c r="E559" s="186" t="s">
        <v>1</v>
      </c>
      <c r="F559" s="187" t="s">
        <v>1</v>
      </c>
      <c r="G559" s="188" t="s">
        <v>1</v>
      </c>
      <c r="H559" s="189"/>
      <c r="I559" s="189"/>
      <c r="J559" s="189"/>
      <c r="K559" s="190">
        <f t="shared" si="1"/>
        <v>0</v>
      </c>
      <c r="L559" s="191"/>
      <c r="M559" s="31"/>
      <c r="N559" s="192" t="s">
        <v>1</v>
      </c>
      <c r="O559" s="193" t="s">
        <v>42</v>
      </c>
      <c r="P559" s="194">
        <f>I559+J559</f>
        <v>0</v>
      </c>
      <c r="Q559" s="174">
        <f>I559*H559</f>
        <v>0</v>
      </c>
      <c r="R559" s="174">
        <f>J559*H559</f>
        <v>0</v>
      </c>
      <c r="X559" s="55"/>
      <c r="AT559" s="16" t="s">
        <v>617</v>
      </c>
      <c r="AU559" s="16" t="s">
        <v>87</v>
      </c>
      <c r="AY559" s="16" t="s">
        <v>617</v>
      </c>
      <c r="BE559" s="149">
        <f>IF(O559="základní",K559,0)</f>
        <v>0</v>
      </c>
      <c r="BF559" s="149">
        <f>IF(O559="snížená",K559,0)</f>
        <v>0</v>
      </c>
      <c r="BG559" s="149">
        <f>IF(O559="zákl. přenesená",K559,0)</f>
        <v>0</v>
      </c>
      <c r="BH559" s="149">
        <f>IF(O559="sníž. přenesená",K559,0)</f>
        <v>0</v>
      </c>
      <c r="BI559" s="149">
        <f>IF(O559="nulová",K559,0)</f>
        <v>0</v>
      </c>
      <c r="BJ559" s="16" t="s">
        <v>87</v>
      </c>
      <c r="BK559" s="149">
        <f>P559*H559</f>
        <v>0</v>
      </c>
    </row>
    <row r="560" spans="2:65" s="1" customFormat="1" ht="16.350000000000001" customHeight="1">
      <c r="B560" s="31"/>
      <c r="C560" s="185" t="s">
        <v>1</v>
      </c>
      <c r="D560" s="185" t="s">
        <v>154</v>
      </c>
      <c r="E560" s="186" t="s">
        <v>1</v>
      </c>
      <c r="F560" s="187" t="s">
        <v>1</v>
      </c>
      <c r="G560" s="188" t="s">
        <v>1</v>
      </c>
      <c r="H560" s="189"/>
      <c r="I560" s="189"/>
      <c r="J560" s="189"/>
      <c r="K560" s="190">
        <f t="shared" si="1"/>
        <v>0</v>
      </c>
      <c r="L560" s="191"/>
      <c r="M560" s="31"/>
      <c r="N560" s="192" t="s">
        <v>1</v>
      </c>
      <c r="O560" s="193" t="s">
        <v>42</v>
      </c>
      <c r="P560" s="194">
        <f>I560+J560</f>
        <v>0</v>
      </c>
      <c r="Q560" s="174">
        <f>I560*H560</f>
        <v>0</v>
      </c>
      <c r="R560" s="174">
        <f>J560*H560</f>
        <v>0</v>
      </c>
      <c r="X560" s="55"/>
      <c r="AT560" s="16" t="s">
        <v>617</v>
      </c>
      <c r="AU560" s="16" t="s">
        <v>87</v>
      </c>
      <c r="AY560" s="16" t="s">
        <v>617</v>
      </c>
      <c r="BE560" s="149">
        <f>IF(O560="základní",K560,0)</f>
        <v>0</v>
      </c>
      <c r="BF560" s="149">
        <f>IF(O560="snížená",K560,0)</f>
        <v>0</v>
      </c>
      <c r="BG560" s="149">
        <f>IF(O560="zákl. přenesená",K560,0)</f>
        <v>0</v>
      </c>
      <c r="BH560" s="149">
        <f>IF(O560="sníž. přenesená",K560,0)</f>
        <v>0</v>
      </c>
      <c r="BI560" s="149">
        <f>IF(O560="nulová",K560,0)</f>
        <v>0</v>
      </c>
      <c r="BJ560" s="16" t="s">
        <v>87</v>
      </c>
      <c r="BK560" s="149">
        <f>P560*H560</f>
        <v>0</v>
      </c>
    </row>
    <row r="561" spans="2:63" s="1" customFormat="1" ht="16.350000000000001" customHeight="1">
      <c r="B561" s="31"/>
      <c r="C561" s="185" t="s">
        <v>1</v>
      </c>
      <c r="D561" s="185" t="s">
        <v>154</v>
      </c>
      <c r="E561" s="186" t="s">
        <v>1</v>
      </c>
      <c r="F561" s="187" t="s">
        <v>1</v>
      </c>
      <c r="G561" s="188" t="s">
        <v>1</v>
      </c>
      <c r="H561" s="189"/>
      <c r="I561" s="189"/>
      <c r="J561" s="189"/>
      <c r="K561" s="190">
        <f t="shared" si="1"/>
        <v>0</v>
      </c>
      <c r="L561" s="191"/>
      <c r="M561" s="31"/>
      <c r="N561" s="192" t="s">
        <v>1</v>
      </c>
      <c r="O561" s="193" t="s">
        <v>42</v>
      </c>
      <c r="P561" s="195">
        <f>I561+J561</f>
        <v>0</v>
      </c>
      <c r="Q561" s="196">
        <f>I561*H561</f>
        <v>0</v>
      </c>
      <c r="R561" s="196">
        <f>J561*H561</f>
        <v>0</v>
      </c>
      <c r="S561" s="197"/>
      <c r="T561" s="197"/>
      <c r="U561" s="197"/>
      <c r="V561" s="197"/>
      <c r="W561" s="197"/>
      <c r="X561" s="198"/>
      <c r="AT561" s="16" t="s">
        <v>617</v>
      </c>
      <c r="AU561" s="16" t="s">
        <v>87</v>
      </c>
      <c r="AY561" s="16" t="s">
        <v>617</v>
      </c>
      <c r="BE561" s="149">
        <f>IF(O561="základní",K561,0)</f>
        <v>0</v>
      </c>
      <c r="BF561" s="149">
        <f>IF(O561="snížená",K561,0)</f>
        <v>0</v>
      </c>
      <c r="BG561" s="149">
        <f>IF(O561="zákl. přenesená",K561,0)</f>
        <v>0</v>
      </c>
      <c r="BH561" s="149">
        <f>IF(O561="sníž. přenesená",K561,0)</f>
        <v>0</v>
      </c>
      <c r="BI561" s="149">
        <f>IF(O561="nulová",K561,0)</f>
        <v>0</v>
      </c>
      <c r="BJ561" s="16" t="s">
        <v>87</v>
      </c>
      <c r="BK561" s="149">
        <f>P561*H561</f>
        <v>0</v>
      </c>
    </row>
    <row r="562" spans="2:63" s="1" customFormat="1" ht="6.95" customHeight="1">
      <c r="B562" s="43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31"/>
    </row>
  </sheetData>
  <sheetProtection algorithmName="SHA-512" hashValue="ZWTMgcAQ+VlO1fHRGI810UBLF39O7gB2O6rysw2i80Cg4PZWPDDdRCahZNirZVnXcl47GLgCq6+1XNoOdc6Ssg==" saltValue="8aNz/dZxMhv6YyR77eUq7Vho2m7WDuEmJPlg9g5dQHdkocruNxw7sSl3k4cypCUxmQKMD3TZXisv9MVRLvvelA==" spinCount="100000" sheet="1" objects="1" scenarios="1" formatColumns="0" formatRows="0" autoFilter="0"/>
  <autoFilter ref="C134:L561"/>
  <mergeCells count="9">
    <mergeCell ref="E87:H87"/>
    <mergeCell ref="E125:H125"/>
    <mergeCell ref="E127:H127"/>
    <mergeCell ref="M2:Z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557:D562">
      <formula1>"K, M"</formula1>
    </dataValidation>
    <dataValidation type="list" allowBlank="1" showInputMessage="1" showErrorMessage="1" error="Povoleny jsou hodnoty základní, snížená, zákl. přenesená, sníž. přenesená, nulová." sqref="O557:O562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6"/>
  <sheetViews>
    <sheetView showGridLines="0" topLeftCell="A139" workbookViewId="0">
      <selection activeCell="U165" sqref="U165"/>
    </sheetView>
  </sheetViews>
  <sheetFormatPr defaultRowHeight="11.25"/>
  <cols>
    <col min="1" max="1" width="8.33203125" style="207" customWidth="1"/>
    <col min="2" max="2" width="1.1640625" style="207" customWidth="1"/>
    <col min="3" max="3" width="4.1640625" style="207" customWidth="1"/>
    <col min="4" max="4" width="4.33203125" style="207" customWidth="1"/>
    <col min="5" max="5" width="17.1640625" style="207" customWidth="1"/>
    <col min="6" max="6" width="50.83203125" style="207" customWidth="1"/>
    <col min="7" max="7" width="7.5" style="207" customWidth="1"/>
    <col min="8" max="8" width="14" style="207" customWidth="1"/>
    <col min="9" max="9" width="15.83203125" style="207" customWidth="1"/>
    <col min="10" max="11" width="22.33203125" style="207" customWidth="1"/>
    <col min="12" max="12" width="15.5" style="207" customWidth="1"/>
    <col min="13" max="13" width="9.33203125" style="207" customWidth="1"/>
    <col min="14" max="14" width="10.83203125" style="207" hidden="1" customWidth="1"/>
    <col min="15" max="15" width="20.1640625" style="207" customWidth="1"/>
    <col min="16" max="19" width="14.1640625" style="207" hidden="1" customWidth="1"/>
    <col min="20" max="20" width="14.5" style="207" customWidth="1"/>
    <col min="21" max="21" width="8.6640625" style="207" customWidth="1"/>
    <col min="22" max="22" width="9.1640625" style="207" customWidth="1"/>
    <col min="23" max="23" width="10.33203125" style="207" customWidth="1"/>
    <col min="24" max="24" width="6.5" style="207" customWidth="1"/>
    <col min="25" max="25" width="31.1640625" style="207" customWidth="1"/>
    <col min="26" max="26" width="16.33203125" style="207" customWidth="1"/>
    <col min="27" max="27" width="12.33203125" style="207" customWidth="1"/>
    <col min="28" max="28" width="15" style="207" customWidth="1"/>
    <col min="29" max="29" width="11" style="207" customWidth="1"/>
    <col min="30" max="30" width="15" style="207" customWidth="1"/>
    <col min="31" max="31" width="16.33203125" style="207" customWidth="1"/>
    <col min="32" max="16384" width="9.33203125" style="207"/>
  </cols>
  <sheetData>
    <row r="2" spans="1:46" ht="36.950000000000003" customHeight="1"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T2" s="220" t="s">
        <v>1062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220" t="s">
        <v>89</v>
      </c>
    </row>
    <row r="4" spans="1:46" ht="24.95" customHeight="1">
      <c r="B4" s="19"/>
      <c r="D4" s="20" t="s">
        <v>100</v>
      </c>
      <c r="M4" s="19"/>
      <c r="N4" s="89" t="s">
        <v>11</v>
      </c>
      <c r="AT4" s="220" t="s">
        <v>4</v>
      </c>
    </row>
    <row r="5" spans="1:46" ht="6.95" customHeight="1">
      <c r="B5" s="19"/>
      <c r="M5" s="19"/>
    </row>
    <row r="6" spans="1:46" ht="12" customHeight="1">
      <c r="B6" s="19"/>
      <c r="D6" s="214" t="s">
        <v>17</v>
      </c>
      <c r="M6" s="19"/>
    </row>
    <row r="7" spans="1:46" ht="16.5" customHeight="1">
      <c r="B7" s="19"/>
      <c r="E7" s="377" t="s">
        <v>18</v>
      </c>
      <c r="F7" s="378"/>
      <c r="G7" s="378"/>
      <c r="H7" s="378"/>
      <c r="M7" s="19"/>
    </row>
    <row r="8" spans="1:46" s="213" customFormat="1" ht="12" customHeight="1">
      <c r="A8" s="216"/>
      <c r="B8" s="217"/>
      <c r="C8" s="216"/>
      <c r="D8" s="214" t="s">
        <v>101</v>
      </c>
      <c r="E8" s="216"/>
      <c r="F8" s="216"/>
      <c r="G8" s="216"/>
      <c r="H8" s="216"/>
      <c r="I8" s="216"/>
      <c r="J8" s="216"/>
      <c r="K8" s="216"/>
      <c r="L8" s="216"/>
      <c r="M8" s="31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</row>
    <row r="9" spans="1:46" s="213" customFormat="1" ht="30" customHeight="1">
      <c r="A9" s="216"/>
      <c r="B9" s="217"/>
      <c r="C9" s="216"/>
      <c r="D9" s="216"/>
      <c r="E9" s="357" t="s">
        <v>1061</v>
      </c>
      <c r="F9" s="384"/>
      <c r="G9" s="384"/>
      <c r="H9" s="384"/>
      <c r="I9" s="216"/>
      <c r="J9" s="216"/>
      <c r="K9" s="216"/>
      <c r="L9" s="216"/>
      <c r="M9" s="31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</row>
    <row r="10" spans="1:46" s="213" customFormat="1">
      <c r="A10" s="216"/>
      <c r="B10" s="217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31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</row>
    <row r="11" spans="1:46" s="213" customFormat="1" ht="12" customHeight="1">
      <c r="A11" s="216"/>
      <c r="B11" s="217"/>
      <c r="C11" s="216"/>
      <c r="D11" s="214" t="s">
        <v>19</v>
      </c>
      <c r="E11" s="216"/>
      <c r="F11" s="208" t="s">
        <v>1</v>
      </c>
      <c r="G11" s="216"/>
      <c r="H11" s="216"/>
      <c r="I11" s="214" t="s">
        <v>20</v>
      </c>
      <c r="J11" s="208" t="s">
        <v>1</v>
      </c>
      <c r="K11" s="216"/>
      <c r="L11" s="216"/>
      <c r="M11" s="31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</row>
    <row r="12" spans="1:46" s="213" customFormat="1" ht="12" customHeight="1">
      <c r="A12" s="216"/>
      <c r="B12" s="217"/>
      <c r="C12" s="216"/>
      <c r="D12" s="214" t="s">
        <v>21</v>
      </c>
      <c r="E12" s="216"/>
      <c r="F12" s="208" t="s">
        <v>22</v>
      </c>
      <c r="G12" s="216"/>
      <c r="H12" s="216"/>
      <c r="I12" s="214" t="s">
        <v>23</v>
      </c>
      <c r="J12" s="211" t="s">
        <v>24</v>
      </c>
      <c r="K12" s="216"/>
      <c r="L12" s="216"/>
      <c r="M12" s="31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</row>
    <row r="13" spans="1:46" s="213" customFormat="1" ht="10.9" customHeight="1">
      <c r="A13" s="216"/>
      <c r="B13" s="217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31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</row>
    <row r="14" spans="1:46" s="213" customFormat="1" ht="12" customHeight="1">
      <c r="A14" s="216"/>
      <c r="B14" s="217"/>
      <c r="C14" s="216"/>
      <c r="D14" s="214" t="s">
        <v>25</v>
      </c>
      <c r="E14" s="216"/>
      <c r="F14" s="216"/>
      <c r="G14" s="216"/>
      <c r="H14" s="216"/>
      <c r="I14" s="214" t="s">
        <v>26</v>
      </c>
      <c r="J14" s="208" t="s">
        <v>1</v>
      </c>
      <c r="K14" s="216"/>
      <c r="L14" s="216"/>
      <c r="M14" s="31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</row>
    <row r="15" spans="1:46" s="213" customFormat="1" ht="18" customHeight="1">
      <c r="A15" s="216"/>
      <c r="B15" s="217"/>
      <c r="C15" s="216"/>
      <c r="D15" s="216"/>
      <c r="E15" s="208" t="s">
        <v>27</v>
      </c>
      <c r="F15" s="216"/>
      <c r="G15" s="216"/>
      <c r="H15" s="216"/>
      <c r="I15" s="214" t="s">
        <v>28</v>
      </c>
      <c r="J15" s="208" t="s">
        <v>1</v>
      </c>
      <c r="K15" s="216"/>
      <c r="L15" s="216"/>
      <c r="M15" s="31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</row>
    <row r="16" spans="1:46" s="213" customFormat="1" ht="6.95" customHeight="1">
      <c r="A16" s="216"/>
      <c r="B16" s="217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31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</row>
    <row r="17" spans="1:31" s="213" customFormat="1" ht="12" customHeight="1">
      <c r="A17" s="216"/>
      <c r="B17" s="217"/>
      <c r="C17" s="216"/>
      <c r="D17" s="214" t="s">
        <v>29</v>
      </c>
      <c r="E17" s="216"/>
      <c r="F17" s="216"/>
      <c r="G17" s="216"/>
      <c r="H17" s="216"/>
      <c r="I17" s="214" t="s">
        <v>26</v>
      </c>
      <c r="J17" s="215" t="s">
        <v>30</v>
      </c>
      <c r="K17" s="216"/>
      <c r="L17" s="216"/>
      <c r="M17" s="31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</row>
    <row r="18" spans="1:31" s="213" customFormat="1" ht="18" customHeight="1">
      <c r="A18" s="216"/>
      <c r="B18" s="217"/>
      <c r="C18" s="216"/>
      <c r="D18" s="216"/>
      <c r="E18" s="379" t="s">
        <v>30</v>
      </c>
      <c r="F18" s="371"/>
      <c r="G18" s="371"/>
      <c r="H18" s="371"/>
      <c r="I18" s="214" t="s">
        <v>28</v>
      </c>
      <c r="J18" s="215" t="s">
        <v>30</v>
      </c>
      <c r="K18" s="216"/>
      <c r="L18" s="216"/>
      <c r="M18" s="31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</row>
    <row r="19" spans="1:31" s="213" customFormat="1" ht="6.95" customHeight="1">
      <c r="A19" s="216"/>
      <c r="B19" s="217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31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</row>
    <row r="20" spans="1:31" s="213" customFormat="1" ht="12" customHeight="1">
      <c r="A20" s="216"/>
      <c r="B20" s="217"/>
      <c r="C20" s="216"/>
      <c r="D20" s="214" t="s">
        <v>31</v>
      </c>
      <c r="E20" s="216"/>
      <c r="F20" s="216"/>
      <c r="G20" s="216"/>
      <c r="H20" s="216"/>
      <c r="I20" s="214" t="s">
        <v>26</v>
      </c>
      <c r="J20" s="208" t="s">
        <v>32</v>
      </c>
      <c r="K20" s="216"/>
      <c r="L20" s="216"/>
      <c r="M20" s="31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</row>
    <row r="21" spans="1:31" s="213" customFormat="1" ht="18" customHeight="1">
      <c r="A21" s="216"/>
      <c r="B21" s="217"/>
      <c r="C21" s="216"/>
      <c r="D21" s="216"/>
      <c r="E21" s="208" t="s">
        <v>33</v>
      </c>
      <c r="F21" s="216"/>
      <c r="G21" s="216"/>
      <c r="H21" s="216"/>
      <c r="I21" s="214" t="s">
        <v>28</v>
      </c>
      <c r="J21" s="208" t="s">
        <v>1</v>
      </c>
      <c r="K21" s="216"/>
      <c r="L21" s="216"/>
      <c r="M21" s="31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</row>
    <row r="22" spans="1:31" s="213" customFormat="1" ht="6.95" customHeight="1">
      <c r="A22" s="216"/>
      <c r="B22" s="217"/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31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</row>
    <row r="23" spans="1:31" s="213" customFormat="1" ht="12" customHeight="1">
      <c r="A23" s="216"/>
      <c r="B23" s="217"/>
      <c r="C23" s="216"/>
      <c r="D23" s="214" t="s">
        <v>34</v>
      </c>
      <c r="E23" s="216"/>
      <c r="F23" s="216"/>
      <c r="G23" s="216"/>
      <c r="H23" s="216"/>
      <c r="I23" s="214" t="s">
        <v>26</v>
      </c>
      <c r="J23" s="208" t="s">
        <v>1</v>
      </c>
      <c r="K23" s="216"/>
      <c r="L23" s="216"/>
      <c r="M23" s="31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</row>
    <row r="24" spans="1:31" s="213" customFormat="1" ht="18" customHeight="1">
      <c r="A24" s="216"/>
      <c r="B24" s="217"/>
      <c r="C24" s="216"/>
      <c r="D24" s="216"/>
      <c r="E24" s="208" t="s">
        <v>35</v>
      </c>
      <c r="F24" s="216"/>
      <c r="G24" s="216"/>
      <c r="H24" s="216"/>
      <c r="I24" s="214" t="s">
        <v>28</v>
      </c>
      <c r="J24" s="208" t="s">
        <v>1</v>
      </c>
      <c r="K24" s="216"/>
      <c r="L24" s="216"/>
      <c r="M24" s="31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</row>
    <row r="25" spans="1:31" s="213" customFormat="1" ht="6.95" customHeight="1">
      <c r="A25" s="216"/>
      <c r="B25" s="217"/>
      <c r="C25" s="216"/>
      <c r="D25" s="216"/>
      <c r="E25" s="216"/>
      <c r="F25" s="216"/>
      <c r="G25" s="216"/>
      <c r="H25" s="216"/>
      <c r="I25" s="216"/>
      <c r="J25" s="216"/>
      <c r="K25" s="216"/>
      <c r="L25" s="216"/>
      <c r="M25" s="31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</row>
    <row r="26" spans="1:31" s="213" customFormat="1" ht="12" customHeight="1">
      <c r="A26" s="216"/>
      <c r="B26" s="217"/>
      <c r="C26" s="216"/>
      <c r="D26" s="214" t="s">
        <v>36</v>
      </c>
      <c r="E26" s="216"/>
      <c r="F26" s="216"/>
      <c r="G26" s="216"/>
      <c r="H26" s="216"/>
      <c r="I26" s="216"/>
      <c r="J26" s="216"/>
      <c r="K26" s="216"/>
      <c r="L26" s="216"/>
      <c r="M26" s="31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</row>
    <row r="27" spans="1:31" s="7" customFormat="1" ht="16.5" customHeight="1">
      <c r="A27" s="335"/>
      <c r="B27" s="336"/>
      <c r="C27" s="335"/>
      <c r="D27" s="335"/>
      <c r="E27" s="375" t="s">
        <v>1</v>
      </c>
      <c r="F27" s="375"/>
      <c r="G27" s="375"/>
      <c r="H27" s="375"/>
      <c r="I27" s="335"/>
      <c r="J27" s="335"/>
      <c r="K27" s="335"/>
      <c r="L27" s="335"/>
      <c r="M27" s="90"/>
      <c r="S27" s="335"/>
      <c r="T27" s="335"/>
      <c r="U27" s="335"/>
      <c r="V27" s="335"/>
      <c r="W27" s="335"/>
      <c r="X27" s="335"/>
      <c r="Y27" s="335"/>
      <c r="Z27" s="335"/>
      <c r="AA27" s="335"/>
      <c r="AB27" s="335"/>
      <c r="AC27" s="335"/>
      <c r="AD27" s="335"/>
      <c r="AE27" s="335"/>
    </row>
    <row r="28" spans="1:31" s="213" customFormat="1" ht="6.95" customHeight="1">
      <c r="A28" s="216"/>
      <c r="B28" s="217"/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31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</row>
    <row r="29" spans="1:31" s="213" customFormat="1" ht="6.95" customHeight="1">
      <c r="A29" s="216"/>
      <c r="B29" s="217"/>
      <c r="C29" s="216"/>
      <c r="D29" s="334"/>
      <c r="E29" s="334"/>
      <c r="F29" s="334"/>
      <c r="G29" s="334"/>
      <c r="H29" s="334"/>
      <c r="I29" s="334"/>
      <c r="J29" s="334"/>
      <c r="K29" s="334"/>
      <c r="L29" s="334"/>
      <c r="M29" s="31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</row>
    <row r="30" spans="1:31" s="213" customFormat="1" ht="12.75">
      <c r="A30" s="216"/>
      <c r="B30" s="217"/>
      <c r="C30" s="216"/>
      <c r="D30" s="216"/>
      <c r="E30" s="214" t="s">
        <v>103</v>
      </c>
      <c r="F30" s="216"/>
      <c r="G30" s="216"/>
      <c r="H30" s="216"/>
      <c r="I30" s="216"/>
      <c r="J30" s="216"/>
      <c r="K30" s="91">
        <f>I96</f>
        <v>0</v>
      </c>
      <c r="L30" s="216"/>
      <c r="M30" s="31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</row>
    <row r="31" spans="1:31" s="213" customFormat="1" ht="12.75">
      <c r="A31" s="216"/>
      <c r="B31" s="217"/>
      <c r="C31" s="216"/>
      <c r="D31" s="216"/>
      <c r="E31" s="214" t="s">
        <v>104</v>
      </c>
      <c r="F31" s="216"/>
      <c r="G31" s="216"/>
      <c r="H31" s="216"/>
      <c r="I31" s="216"/>
      <c r="J31" s="216"/>
      <c r="K31" s="91">
        <f>J96</f>
        <v>0</v>
      </c>
      <c r="L31" s="216"/>
      <c r="M31" s="31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</row>
    <row r="32" spans="1:31" s="213" customFormat="1" ht="25.35" customHeight="1">
      <c r="A32" s="216"/>
      <c r="B32" s="217"/>
      <c r="C32" s="216"/>
      <c r="D32" s="92" t="s">
        <v>37</v>
      </c>
      <c r="E32" s="216"/>
      <c r="F32" s="216"/>
      <c r="G32" s="216"/>
      <c r="H32" s="216"/>
      <c r="I32" s="216"/>
      <c r="J32" s="216"/>
      <c r="K32" s="210">
        <f>ROUND(K133, 2)</f>
        <v>0</v>
      </c>
      <c r="L32" s="216"/>
      <c r="M32" s="31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</row>
    <row r="33" spans="1:31" s="213" customFormat="1" ht="6.95" customHeight="1">
      <c r="A33" s="216"/>
      <c r="B33" s="217"/>
      <c r="C33" s="216"/>
      <c r="D33" s="334"/>
      <c r="E33" s="334"/>
      <c r="F33" s="334"/>
      <c r="G33" s="334"/>
      <c r="H33" s="334"/>
      <c r="I33" s="334"/>
      <c r="J33" s="334"/>
      <c r="K33" s="334"/>
      <c r="L33" s="334"/>
      <c r="M33" s="31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</row>
    <row r="34" spans="1:31" s="213" customFormat="1" ht="14.45" customHeight="1">
      <c r="A34" s="216"/>
      <c r="B34" s="217"/>
      <c r="C34" s="216"/>
      <c r="D34" s="216"/>
      <c r="E34" s="216"/>
      <c r="F34" s="209" t="s">
        <v>39</v>
      </c>
      <c r="G34" s="216"/>
      <c r="H34" s="216"/>
      <c r="I34" s="209" t="s">
        <v>38</v>
      </c>
      <c r="J34" s="216"/>
      <c r="K34" s="209" t="s">
        <v>40</v>
      </c>
      <c r="L34" s="216"/>
      <c r="M34" s="31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</row>
    <row r="35" spans="1:31" s="213" customFormat="1" ht="14.45" customHeight="1">
      <c r="A35" s="216"/>
      <c r="B35" s="217"/>
      <c r="C35" s="216"/>
      <c r="D35" s="212" t="s">
        <v>41</v>
      </c>
      <c r="E35" s="214" t="s">
        <v>42</v>
      </c>
      <c r="F35" s="91">
        <f>ROUND((SUM(BE133:BE345)),  2)</f>
        <v>0</v>
      </c>
      <c r="G35" s="216"/>
      <c r="H35" s="216"/>
      <c r="I35" s="93">
        <v>0.21</v>
      </c>
      <c r="J35" s="216"/>
      <c r="K35" s="91">
        <f>ROUND(((SUM(BE133:BE345))*I35),  2)</f>
        <v>0</v>
      </c>
      <c r="L35" s="216"/>
      <c r="M35" s="31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</row>
    <row r="36" spans="1:31" s="213" customFormat="1" ht="20.25" customHeight="1">
      <c r="A36" s="216"/>
      <c r="B36" s="217"/>
      <c r="C36" s="216"/>
      <c r="D36" s="216"/>
      <c r="E36" s="214" t="s">
        <v>43</v>
      </c>
      <c r="F36" s="91">
        <f>ROUND((SUM(BF133:BF345)),  2)</f>
        <v>0</v>
      </c>
      <c r="G36" s="216"/>
      <c r="H36" s="216"/>
      <c r="I36" s="93">
        <v>0.15</v>
      </c>
      <c r="J36" s="216"/>
      <c r="K36" s="91">
        <f>ROUND(((SUM(BF133:BF345))*I36),  2)</f>
        <v>0</v>
      </c>
      <c r="L36" s="216"/>
      <c r="M36" s="31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</row>
    <row r="37" spans="1:31" s="213" customFormat="1" ht="0.75" customHeight="1">
      <c r="A37" s="216"/>
      <c r="B37" s="217"/>
      <c r="C37" s="216"/>
      <c r="D37" s="216"/>
      <c r="E37" s="214" t="s">
        <v>44</v>
      </c>
      <c r="F37" s="91">
        <f>ROUND((SUM(BG133:BG345)),  2)</f>
        <v>0</v>
      </c>
      <c r="G37" s="216"/>
      <c r="H37" s="216"/>
      <c r="I37" s="93">
        <v>0.21</v>
      </c>
      <c r="J37" s="216"/>
      <c r="K37" s="91">
        <f>0</f>
        <v>0</v>
      </c>
      <c r="L37" s="216"/>
      <c r="M37" s="31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</row>
    <row r="38" spans="1:31" s="213" customFormat="1" ht="0.75" hidden="1" customHeight="1">
      <c r="A38" s="216"/>
      <c r="B38" s="217"/>
      <c r="C38" s="216"/>
      <c r="D38" s="216"/>
      <c r="E38" s="214" t="s">
        <v>45</v>
      </c>
      <c r="F38" s="91">
        <f>ROUND((SUM(BH133:BH345)),  2)</f>
        <v>0</v>
      </c>
      <c r="G38" s="216"/>
      <c r="H38" s="216"/>
      <c r="I38" s="93">
        <v>0.15</v>
      </c>
      <c r="J38" s="216"/>
      <c r="K38" s="91">
        <f>0</f>
        <v>0</v>
      </c>
      <c r="L38" s="216"/>
      <c r="M38" s="31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</row>
    <row r="39" spans="1:31" s="213" customFormat="1" ht="9" hidden="1" customHeight="1">
      <c r="A39" s="216"/>
      <c r="B39" s="217"/>
      <c r="C39" s="216"/>
      <c r="D39" s="216"/>
      <c r="E39" s="214" t="s">
        <v>46</v>
      </c>
      <c r="F39" s="91">
        <f>ROUND((SUM(BI133:BI345)),  2)</f>
        <v>0</v>
      </c>
      <c r="G39" s="216"/>
      <c r="H39" s="216"/>
      <c r="I39" s="93">
        <v>0</v>
      </c>
      <c r="J39" s="216"/>
      <c r="K39" s="91">
        <f>0</f>
        <v>0</v>
      </c>
      <c r="L39" s="216"/>
      <c r="M39" s="31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</row>
    <row r="40" spans="1:31" s="213" customFormat="1" ht="6.95" customHeight="1">
      <c r="A40" s="216"/>
      <c r="B40" s="217"/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31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</row>
    <row r="41" spans="1:31" s="213" customFormat="1" ht="25.35" customHeight="1">
      <c r="A41" s="216"/>
      <c r="B41" s="217"/>
      <c r="C41" s="333"/>
      <c r="D41" s="95" t="s">
        <v>47</v>
      </c>
      <c r="E41" s="332"/>
      <c r="F41" s="332"/>
      <c r="G41" s="96" t="s">
        <v>48</v>
      </c>
      <c r="H41" s="97" t="s">
        <v>49</v>
      </c>
      <c r="I41" s="332"/>
      <c r="J41" s="332"/>
      <c r="K41" s="98">
        <f>SUM(K32:K39)</f>
        <v>0</v>
      </c>
      <c r="L41" s="331"/>
      <c r="M41" s="31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</row>
    <row r="42" spans="1:31" s="213" customFormat="1" ht="14.45" customHeight="1">
      <c r="A42" s="216"/>
      <c r="B42" s="217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31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</row>
    <row r="43" spans="1:31" ht="14.45" customHeight="1">
      <c r="B43" s="19"/>
      <c r="M43" s="19"/>
    </row>
    <row r="44" spans="1:31" ht="14.45" customHeight="1">
      <c r="B44" s="19"/>
      <c r="M44" s="19"/>
    </row>
    <row r="45" spans="1:31" ht="14.45" customHeight="1">
      <c r="B45" s="19"/>
      <c r="M45" s="19"/>
    </row>
    <row r="46" spans="1:31" ht="14.45" customHeight="1">
      <c r="B46" s="19"/>
      <c r="M46" s="19"/>
    </row>
    <row r="47" spans="1:31" ht="14.45" customHeight="1">
      <c r="B47" s="19"/>
      <c r="M47" s="19"/>
    </row>
    <row r="48" spans="1:31" ht="14.45" customHeight="1">
      <c r="B48" s="19"/>
      <c r="M48" s="19"/>
    </row>
    <row r="49" spans="1:31" ht="14.45" customHeight="1">
      <c r="B49" s="19"/>
      <c r="M49" s="19"/>
    </row>
    <row r="50" spans="1:31" s="213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41"/>
      <c r="M50" s="31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13" customFormat="1" ht="12.75">
      <c r="A61" s="216"/>
      <c r="B61" s="217"/>
      <c r="C61" s="216"/>
      <c r="D61" s="42" t="s">
        <v>52</v>
      </c>
      <c r="E61" s="329"/>
      <c r="F61" s="100" t="s">
        <v>53</v>
      </c>
      <c r="G61" s="42" t="s">
        <v>52</v>
      </c>
      <c r="H61" s="329"/>
      <c r="I61" s="329"/>
      <c r="J61" s="101" t="s">
        <v>53</v>
      </c>
      <c r="K61" s="329"/>
      <c r="L61" s="329"/>
      <c r="M61" s="31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13" customFormat="1" ht="12.75">
      <c r="A65" s="216"/>
      <c r="B65" s="217"/>
      <c r="C65" s="216"/>
      <c r="D65" s="40" t="s">
        <v>54</v>
      </c>
      <c r="E65" s="330"/>
      <c r="F65" s="330"/>
      <c r="G65" s="40" t="s">
        <v>55</v>
      </c>
      <c r="H65" s="330"/>
      <c r="I65" s="330"/>
      <c r="J65" s="330"/>
      <c r="K65" s="330"/>
      <c r="L65" s="330"/>
      <c r="M65" s="31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13" customFormat="1" ht="12.75">
      <c r="A76" s="216"/>
      <c r="B76" s="217"/>
      <c r="C76" s="216"/>
      <c r="D76" s="42" t="s">
        <v>52</v>
      </c>
      <c r="E76" s="329"/>
      <c r="F76" s="100" t="s">
        <v>53</v>
      </c>
      <c r="G76" s="42" t="s">
        <v>52</v>
      </c>
      <c r="H76" s="329"/>
      <c r="I76" s="329"/>
      <c r="J76" s="101" t="s">
        <v>53</v>
      </c>
      <c r="K76" s="329"/>
      <c r="L76" s="329"/>
      <c r="M76" s="31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</row>
    <row r="77" spans="1:31" s="213" customFormat="1" ht="14.45" customHeight="1">
      <c r="A77" s="216"/>
      <c r="B77" s="328"/>
      <c r="C77" s="327"/>
      <c r="D77" s="327"/>
      <c r="E77" s="327"/>
      <c r="F77" s="327"/>
      <c r="G77" s="327"/>
      <c r="H77" s="327"/>
      <c r="I77" s="327"/>
      <c r="J77" s="327"/>
      <c r="K77" s="327"/>
      <c r="L77" s="327"/>
      <c r="M77" s="31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</row>
    <row r="81" spans="1:47" s="213" customFormat="1" ht="6.95" customHeight="1">
      <c r="A81" s="216"/>
      <c r="B81" s="326"/>
      <c r="C81" s="325"/>
      <c r="D81" s="325"/>
      <c r="E81" s="325"/>
      <c r="F81" s="325"/>
      <c r="G81" s="325"/>
      <c r="H81" s="325"/>
      <c r="I81" s="325"/>
      <c r="J81" s="325"/>
      <c r="K81" s="325"/>
      <c r="L81" s="325"/>
      <c r="M81" s="31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</row>
    <row r="82" spans="1:47" s="213" customFormat="1" ht="24.95" customHeight="1">
      <c r="A82" s="216"/>
      <c r="B82" s="234"/>
      <c r="C82" s="307" t="s">
        <v>105</v>
      </c>
      <c r="D82" s="292"/>
      <c r="E82" s="292"/>
      <c r="F82" s="292"/>
      <c r="G82" s="292"/>
      <c r="H82" s="292"/>
      <c r="I82" s="292"/>
      <c r="J82" s="292"/>
      <c r="K82" s="292"/>
      <c r="L82" s="292"/>
      <c r="M82" s="31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</row>
    <row r="83" spans="1:47" s="213" customFormat="1" ht="6.95" customHeight="1">
      <c r="A83" s="216"/>
      <c r="B83" s="234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31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</row>
    <row r="84" spans="1:47" s="213" customFormat="1" ht="12" customHeight="1">
      <c r="A84" s="216"/>
      <c r="B84" s="234"/>
      <c r="C84" s="304" t="s">
        <v>17</v>
      </c>
      <c r="D84" s="292"/>
      <c r="E84" s="292"/>
      <c r="F84" s="292"/>
      <c r="G84" s="292"/>
      <c r="H84" s="292"/>
      <c r="I84" s="292"/>
      <c r="J84" s="292"/>
      <c r="K84" s="292"/>
      <c r="L84" s="292"/>
      <c r="M84" s="31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</row>
    <row r="85" spans="1:47" s="213" customFormat="1" ht="16.5" customHeight="1">
      <c r="A85" s="216"/>
      <c r="B85" s="234"/>
      <c r="C85" s="292"/>
      <c r="D85" s="292"/>
      <c r="E85" s="382" t="str">
        <f>E7</f>
        <v>Oprava střech areál nemocnice Voldušská, Rokycany</v>
      </c>
      <c r="F85" s="383"/>
      <c r="G85" s="383"/>
      <c r="H85" s="383"/>
      <c r="I85" s="292"/>
      <c r="J85" s="292"/>
      <c r="K85" s="292"/>
      <c r="L85" s="292"/>
      <c r="M85" s="31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</row>
    <row r="86" spans="1:47" s="213" customFormat="1" ht="12" customHeight="1">
      <c r="A86" s="216"/>
      <c r="B86" s="234"/>
      <c r="C86" s="304" t="s">
        <v>101</v>
      </c>
      <c r="D86" s="292"/>
      <c r="E86" s="292"/>
      <c r="F86" s="292"/>
      <c r="G86" s="292"/>
      <c r="H86" s="292"/>
      <c r="I86" s="292"/>
      <c r="J86" s="292"/>
      <c r="K86" s="292"/>
      <c r="L86" s="292"/>
      <c r="M86" s="31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</row>
    <row r="87" spans="1:47" s="213" customFormat="1" ht="30" customHeight="1">
      <c r="A87" s="216"/>
      <c r="B87" s="234"/>
      <c r="C87" s="292"/>
      <c r="D87" s="292"/>
      <c r="E87" s="380" t="str">
        <f>E9</f>
        <v>2023-06-06 - Oprava střech areál nemocnice Voldušská - OBJEKT SO06</v>
      </c>
      <c r="F87" s="381"/>
      <c r="G87" s="381"/>
      <c r="H87" s="381"/>
      <c r="I87" s="292"/>
      <c r="J87" s="292"/>
      <c r="K87" s="292"/>
      <c r="L87" s="292"/>
      <c r="M87" s="31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</row>
    <row r="88" spans="1:47" s="213" customFormat="1" ht="6.95" customHeight="1">
      <c r="A88" s="216"/>
      <c r="B88" s="234"/>
      <c r="C88" s="292"/>
      <c r="D88" s="292"/>
      <c r="E88" s="292"/>
      <c r="F88" s="292"/>
      <c r="G88" s="292"/>
      <c r="H88" s="292"/>
      <c r="I88" s="292"/>
      <c r="J88" s="292"/>
      <c r="K88" s="292"/>
      <c r="L88" s="292"/>
      <c r="M88" s="31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</row>
    <row r="89" spans="1:47" s="213" customFormat="1" ht="12" customHeight="1">
      <c r="A89" s="216"/>
      <c r="B89" s="234"/>
      <c r="C89" s="304" t="s">
        <v>21</v>
      </c>
      <c r="D89" s="292"/>
      <c r="E89" s="292"/>
      <c r="F89" s="305" t="str">
        <f>F12</f>
        <v>Rokycany</v>
      </c>
      <c r="G89" s="292"/>
      <c r="H89" s="292"/>
      <c r="I89" s="304" t="s">
        <v>23</v>
      </c>
      <c r="J89" s="306" t="str">
        <f>IF(J12="","",J12)</f>
        <v>15. 6. 2023</v>
      </c>
      <c r="K89" s="292"/>
      <c r="L89" s="292"/>
      <c r="M89" s="31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</row>
    <row r="90" spans="1:47" s="213" customFormat="1" ht="6.95" customHeight="1">
      <c r="A90" s="216"/>
      <c r="B90" s="234"/>
      <c r="C90" s="292"/>
      <c r="D90" s="292"/>
      <c r="E90" s="292"/>
      <c r="F90" s="292"/>
      <c r="G90" s="292"/>
      <c r="H90" s="292"/>
      <c r="I90" s="292"/>
      <c r="J90" s="292"/>
      <c r="K90" s="292"/>
      <c r="L90" s="292"/>
      <c r="M90" s="31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</row>
    <row r="91" spans="1:47" s="213" customFormat="1" ht="15.2" customHeight="1">
      <c r="A91" s="216"/>
      <c r="B91" s="234"/>
      <c r="C91" s="304" t="s">
        <v>25</v>
      </c>
      <c r="D91" s="292"/>
      <c r="E91" s="292"/>
      <c r="F91" s="305" t="str">
        <f>E15</f>
        <v xml:space="preserve"> </v>
      </c>
      <c r="G91" s="292"/>
      <c r="H91" s="292"/>
      <c r="I91" s="304" t="s">
        <v>31</v>
      </c>
      <c r="J91" s="303" t="str">
        <f>E21</f>
        <v>DEKPROJEKT s.r.o.</v>
      </c>
      <c r="K91" s="292"/>
      <c r="L91" s="292"/>
      <c r="M91" s="31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</row>
    <row r="92" spans="1:47" s="213" customFormat="1" ht="25.7" customHeight="1">
      <c r="A92" s="216"/>
      <c r="B92" s="234"/>
      <c r="C92" s="304" t="s">
        <v>29</v>
      </c>
      <c r="D92" s="292"/>
      <c r="E92" s="292"/>
      <c r="F92" s="305" t="str">
        <f>IF(E18="","",E18)</f>
        <v>Vyplň údaj</v>
      </c>
      <c r="G92" s="292"/>
      <c r="H92" s="292"/>
      <c r="I92" s="304" t="s">
        <v>34</v>
      </c>
      <c r="J92" s="303" t="str">
        <f>E24</f>
        <v>Ing. Kateřina Petlíková, Ph.D.</v>
      </c>
      <c r="K92" s="292"/>
      <c r="L92" s="292"/>
      <c r="M92" s="31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</row>
    <row r="93" spans="1:47" s="213" customFormat="1" ht="10.35" customHeight="1">
      <c r="A93" s="216"/>
      <c r="B93" s="234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31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</row>
    <row r="94" spans="1:47" s="213" customFormat="1" ht="29.25" customHeight="1">
      <c r="A94" s="216"/>
      <c r="B94" s="234"/>
      <c r="C94" s="324" t="s">
        <v>106</v>
      </c>
      <c r="D94" s="322"/>
      <c r="E94" s="322"/>
      <c r="F94" s="322"/>
      <c r="G94" s="322"/>
      <c r="H94" s="322"/>
      <c r="I94" s="323" t="s">
        <v>107</v>
      </c>
      <c r="J94" s="323" t="s">
        <v>108</v>
      </c>
      <c r="K94" s="323" t="s">
        <v>109</v>
      </c>
      <c r="L94" s="322"/>
      <c r="M94" s="31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</row>
    <row r="95" spans="1:47" s="213" customFormat="1" ht="10.35" customHeight="1">
      <c r="A95" s="216"/>
      <c r="B95" s="234"/>
      <c r="C95" s="292"/>
      <c r="D95" s="292"/>
      <c r="E95" s="292"/>
      <c r="F95" s="292"/>
      <c r="G95" s="292"/>
      <c r="H95" s="292"/>
      <c r="I95" s="292"/>
      <c r="J95" s="292"/>
      <c r="K95" s="292"/>
      <c r="L95" s="292"/>
      <c r="M95" s="31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</row>
    <row r="96" spans="1:47" s="213" customFormat="1" ht="22.9" customHeight="1">
      <c r="A96" s="216"/>
      <c r="B96" s="234"/>
      <c r="C96" s="321" t="s">
        <v>110</v>
      </c>
      <c r="D96" s="292"/>
      <c r="E96" s="292"/>
      <c r="F96" s="292"/>
      <c r="G96" s="292"/>
      <c r="H96" s="292"/>
      <c r="I96" s="320">
        <f t="shared" ref="I96:J98" si="0">Q133</f>
        <v>0</v>
      </c>
      <c r="J96" s="320">
        <f t="shared" si="0"/>
        <v>0</v>
      </c>
      <c r="K96" s="320">
        <f>K133</f>
        <v>0</v>
      </c>
      <c r="L96" s="292"/>
      <c r="M96" s="31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U96" s="220" t="s">
        <v>111</v>
      </c>
    </row>
    <row r="97" spans="2:13" s="8" customFormat="1" ht="24.95" customHeight="1">
      <c r="B97" s="319"/>
      <c r="C97" s="315"/>
      <c r="D97" s="318" t="s">
        <v>112</v>
      </c>
      <c r="E97" s="317"/>
      <c r="F97" s="317"/>
      <c r="G97" s="317"/>
      <c r="H97" s="317"/>
      <c r="I97" s="316">
        <f t="shared" si="0"/>
        <v>0</v>
      </c>
      <c r="J97" s="316">
        <f t="shared" si="0"/>
        <v>0</v>
      </c>
      <c r="K97" s="316">
        <f>K134</f>
        <v>0</v>
      </c>
      <c r="L97" s="315"/>
      <c r="M97" s="105"/>
    </row>
    <row r="98" spans="2:13" s="9" customFormat="1" ht="19.899999999999999" customHeight="1">
      <c r="B98" s="314"/>
      <c r="C98" s="310"/>
      <c r="D98" s="313" t="s">
        <v>113</v>
      </c>
      <c r="E98" s="312"/>
      <c r="F98" s="312"/>
      <c r="G98" s="312"/>
      <c r="H98" s="312"/>
      <c r="I98" s="311">
        <f t="shared" si="0"/>
        <v>0</v>
      </c>
      <c r="J98" s="311">
        <f t="shared" si="0"/>
        <v>0</v>
      </c>
      <c r="K98" s="311">
        <f>K135</f>
        <v>0</v>
      </c>
      <c r="L98" s="310"/>
      <c r="M98" s="109"/>
    </row>
    <row r="99" spans="2:13" s="9" customFormat="1" ht="19.899999999999999" customHeight="1">
      <c r="B99" s="314"/>
      <c r="C99" s="310"/>
      <c r="D99" s="313" t="s">
        <v>114</v>
      </c>
      <c r="E99" s="312"/>
      <c r="F99" s="312"/>
      <c r="G99" s="312"/>
      <c r="H99" s="312"/>
      <c r="I99" s="311">
        <f>Q164</f>
        <v>0</v>
      </c>
      <c r="J99" s="311">
        <f>R164</f>
        <v>0</v>
      </c>
      <c r="K99" s="311">
        <f>K164</f>
        <v>0</v>
      </c>
      <c r="L99" s="310"/>
      <c r="M99" s="109"/>
    </row>
    <row r="100" spans="2:13" s="9" customFormat="1" ht="19.899999999999999" customHeight="1">
      <c r="B100" s="314"/>
      <c r="C100" s="310"/>
      <c r="D100" s="313" t="s">
        <v>115</v>
      </c>
      <c r="E100" s="312"/>
      <c r="F100" s="312"/>
      <c r="G100" s="312"/>
      <c r="H100" s="312"/>
      <c r="I100" s="311">
        <f>Q175</f>
        <v>0</v>
      </c>
      <c r="J100" s="311">
        <f>R175</f>
        <v>0</v>
      </c>
      <c r="K100" s="311">
        <f>K175</f>
        <v>0</v>
      </c>
      <c r="L100" s="310"/>
      <c r="M100" s="109"/>
    </row>
    <row r="101" spans="2:13" s="8" customFormat="1" ht="24.95" customHeight="1">
      <c r="B101" s="319"/>
      <c r="C101" s="315"/>
      <c r="D101" s="318" t="s">
        <v>116</v>
      </c>
      <c r="E101" s="317"/>
      <c r="F101" s="317"/>
      <c r="G101" s="317"/>
      <c r="H101" s="317"/>
      <c r="I101" s="316">
        <f>Q177</f>
        <v>0</v>
      </c>
      <c r="J101" s="316">
        <f>R177</f>
        <v>0</v>
      </c>
      <c r="K101" s="316">
        <f>K177</f>
        <v>0</v>
      </c>
      <c r="L101" s="315"/>
      <c r="M101" s="105"/>
    </row>
    <row r="102" spans="2:13" s="9" customFormat="1" ht="19.899999999999999" customHeight="1">
      <c r="B102" s="314"/>
      <c r="C102" s="310"/>
      <c r="D102" s="313" t="s">
        <v>117</v>
      </c>
      <c r="E102" s="312"/>
      <c r="F102" s="312"/>
      <c r="G102" s="312"/>
      <c r="H102" s="312"/>
      <c r="I102" s="311">
        <f>Q178</f>
        <v>0</v>
      </c>
      <c r="J102" s="311">
        <f>R178</f>
        <v>0</v>
      </c>
      <c r="K102" s="311">
        <f>K178</f>
        <v>0</v>
      </c>
      <c r="L102" s="310"/>
      <c r="M102" s="109"/>
    </row>
    <row r="103" spans="2:13" s="9" customFormat="1" ht="19.899999999999999" customHeight="1">
      <c r="B103" s="314"/>
      <c r="C103" s="310"/>
      <c r="D103" s="313" t="s">
        <v>118</v>
      </c>
      <c r="E103" s="312"/>
      <c r="F103" s="312"/>
      <c r="G103" s="312"/>
      <c r="H103" s="312"/>
      <c r="I103" s="311">
        <f>Q230</f>
        <v>0</v>
      </c>
      <c r="J103" s="311">
        <f>R230</f>
        <v>0</v>
      </c>
      <c r="K103" s="311">
        <f>K230</f>
        <v>0</v>
      </c>
      <c r="L103" s="310"/>
      <c r="M103" s="109"/>
    </row>
    <row r="104" spans="2:13" s="9" customFormat="1" ht="19.899999999999999" customHeight="1">
      <c r="B104" s="314"/>
      <c r="C104" s="310"/>
      <c r="D104" s="313" t="s">
        <v>119</v>
      </c>
      <c r="E104" s="312"/>
      <c r="F104" s="312"/>
      <c r="G104" s="312"/>
      <c r="H104" s="312"/>
      <c r="I104" s="311">
        <f>Q238</f>
        <v>0</v>
      </c>
      <c r="J104" s="311">
        <f>R238</f>
        <v>0</v>
      </c>
      <c r="K104" s="311">
        <f>K238</f>
        <v>0</v>
      </c>
      <c r="L104" s="310"/>
      <c r="M104" s="109"/>
    </row>
    <row r="105" spans="2:13" s="9" customFormat="1" ht="19.899999999999999" customHeight="1">
      <c r="B105" s="314"/>
      <c r="C105" s="310"/>
      <c r="D105" s="313" t="s">
        <v>1060</v>
      </c>
      <c r="E105" s="312"/>
      <c r="F105" s="312"/>
      <c r="G105" s="312"/>
      <c r="H105" s="312"/>
      <c r="I105" s="311">
        <f>Q246</f>
        <v>0</v>
      </c>
      <c r="J105" s="311">
        <f>R246</f>
        <v>0</v>
      </c>
      <c r="K105" s="311">
        <f>K246</f>
        <v>0</v>
      </c>
      <c r="L105" s="310"/>
      <c r="M105" s="109"/>
    </row>
    <row r="106" spans="2:13" s="9" customFormat="1" ht="19.899999999999999" customHeight="1">
      <c r="B106" s="314"/>
      <c r="C106" s="310"/>
      <c r="D106" s="313" t="s">
        <v>121</v>
      </c>
      <c r="E106" s="312"/>
      <c r="F106" s="312"/>
      <c r="G106" s="312"/>
      <c r="H106" s="312"/>
      <c r="I106" s="311">
        <f>Q248</f>
        <v>0</v>
      </c>
      <c r="J106" s="311">
        <f>R248</f>
        <v>0</v>
      </c>
      <c r="K106" s="311">
        <f>K248</f>
        <v>0</v>
      </c>
      <c r="L106" s="310"/>
      <c r="M106" s="109"/>
    </row>
    <row r="107" spans="2:13" s="9" customFormat="1" ht="19.899999999999999" customHeight="1">
      <c r="B107" s="314"/>
      <c r="C107" s="310"/>
      <c r="D107" s="313" t="s">
        <v>123</v>
      </c>
      <c r="E107" s="312"/>
      <c r="F107" s="312"/>
      <c r="G107" s="312"/>
      <c r="H107" s="312"/>
      <c r="I107" s="311">
        <f>Q269</f>
        <v>0</v>
      </c>
      <c r="J107" s="311">
        <f>R269</f>
        <v>0</v>
      </c>
      <c r="K107" s="311">
        <f>K269</f>
        <v>0</v>
      </c>
      <c r="L107" s="310"/>
      <c r="M107" s="109"/>
    </row>
    <row r="108" spans="2:13" s="9" customFormat="1" ht="19.899999999999999" customHeight="1">
      <c r="B108" s="314"/>
      <c r="C108" s="310"/>
      <c r="D108" s="313" t="s">
        <v>124</v>
      </c>
      <c r="E108" s="312"/>
      <c r="F108" s="312"/>
      <c r="G108" s="312"/>
      <c r="H108" s="312"/>
      <c r="I108" s="311">
        <f>Q325</f>
        <v>0</v>
      </c>
      <c r="J108" s="311">
        <f>R325</f>
        <v>0</v>
      </c>
      <c r="K108" s="311">
        <f>K325</f>
        <v>0</v>
      </c>
      <c r="L108" s="310"/>
      <c r="M108" s="109"/>
    </row>
    <row r="109" spans="2:13" s="9" customFormat="1" ht="19.899999999999999" customHeight="1">
      <c r="B109" s="314"/>
      <c r="C109" s="310"/>
      <c r="D109" s="313" t="s">
        <v>125</v>
      </c>
      <c r="E109" s="312"/>
      <c r="F109" s="312"/>
      <c r="G109" s="312"/>
      <c r="H109" s="312"/>
      <c r="I109" s="311">
        <f>Q334</f>
        <v>0</v>
      </c>
      <c r="J109" s="311">
        <f>R334</f>
        <v>0</v>
      </c>
      <c r="K109" s="311">
        <f>K334</f>
        <v>0</v>
      </c>
      <c r="L109" s="310"/>
      <c r="M109" s="109"/>
    </row>
    <row r="110" spans="2:13" s="8" customFormat="1" ht="24.95" customHeight="1">
      <c r="B110" s="319"/>
      <c r="C110" s="315"/>
      <c r="D110" s="318" t="s">
        <v>127</v>
      </c>
      <c r="E110" s="317"/>
      <c r="F110" s="317"/>
      <c r="G110" s="317"/>
      <c r="H110" s="317"/>
      <c r="I110" s="316">
        <f>Q337</f>
        <v>0</v>
      </c>
      <c r="J110" s="316">
        <f>R337</f>
        <v>0</v>
      </c>
      <c r="K110" s="316">
        <f>K337</f>
        <v>0</v>
      </c>
      <c r="L110" s="315"/>
      <c r="M110" s="105"/>
    </row>
    <row r="111" spans="2:13" s="9" customFormat="1" ht="19.899999999999999" customHeight="1">
      <c r="B111" s="314"/>
      <c r="C111" s="310"/>
      <c r="D111" s="313" t="s">
        <v>128</v>
      </c>
      <c r="E111" s="312"/>
      <c r="F111" s="312"/>
      <c r="G111" s="312"/>
      <c r="H111" s="312"/>
      <c r="I111" s="311">
        <f>Q338</f>
        <v>0</v>
      </c>
      <c r="J111" s="311">
        <f>R338</f>
        <v>0</v>
      </c>
      <c r="K111" s="311">
        <f>K338</f>
        <v>0</v>
      </c>
      <c r="L111" s="310"/>
      <c r="M111" s="109"/>
    </row>
    <row r="112" spans="2:13" s="9" customFormat="1" ht="19.899999999999999" customHeight="1">
      <c r="B112" s="314"/>
      <c r="C112" s="310"/>
      <c r="D112" s="313" t="s">
        <v>129</v>
      </c>
      <c r="E112" s="312"/>
      <c r="F112" s="312"/>
      <c r="G112" s="312"/>
      <c r="H112" s="312"/>
      <c r="I112" s="311">
        <f>Q342</f>
        <v>0</v>
      </c>
      <c r="J112" s="311">
        <f>R342</f>
        <v>0</v>
      </c>
      <c r="K112" s="311">
        <f>K342</f>
        <v>0</v>
      </c>
      <c r="L112" s="310"/>
      <c r="M112" s="109"/>
    </row>
    <row r="113" spans="1:31" s="9" customFormat="1" ht="19.899999999999999" customHeight="1">
      <c r="B113" s="314"/>
      <c r="C113" s="310"/>
      <c r="D113" s="313" t="s">
        <v>130</v>
      </c>
      <c r="E113" s="312"/>
      <c r="F113" s="312"/>
      <c r="G113" s="312"/>
      <c r="H113" s="312"/>
      <c r="I113" s="311">
        <f>Q344</f>
        <v>0</v>
      </c>
      <c r="J113" s="311">
        <f>R344</f>
        <v>0</v>
      </c>
      <c r="K113" s="311">
        <f>K344</f>
        <v>0</v>
      </c>
      <c r="L113" s="310"/>
      <c r="M113" s="109"/>
    </row>
    <row r="114" spans="1:31" s="213" customFormat="1" ht="21.75" customHeight="1">
      <c r="A114" s="216"/>
      <c r="B114" s="234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31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</row>
    <row r="115" spans="1:31" s="213" customFormat="1" ht="6.95" customHeight="1">
      <c r="A115" s="216"/>
      <c r="B115" s="219"/>
      <c r="C115" s="218"/>
      <c r="D115" s="218"/>
      <c r="E115" s="218"/>
      <c r="F115" s="218"/>
      <c r="G115" s="218"/>
      <c r="H115" s="218"/>
      <c r="I115" s="218"/>
      <c r="J115" s="218"/>
      <c r="K115" s="218"/>
      <c r="L115" s="218"/>
      <c r="M115" s="31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</row>
    <row r="119" spans="1:31" s="213" customFormat="1" ht="6.95" customHeight="1">
      <c r="A119" s="216"/>
      <c r="B119" s="309"/>
      <c r="C119" s="308"/>
      <c r="D119" s="308"/>
      <c r="E119" s="308"/>
      <c r="F119" s="308"/>
      <c r="G119" s="308"/>
      <c r="H119" s="308"/>
      <c r="I119" s="308"/>
      <c r="J119" s="308"/>
      <c r="K119" s="308"/>
      <c r="L119" s="308"/>
      <c r="M119" s="31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</row>
    <row r="120" spans="1:31" s="213" customFormat="1" ht="24.95" customHeight="1">
      <c r="A120" s="216"/>
      <c r="B120" s="234"/>
      <c r="C120" s="307" t="s">
        <v>132</v>
      </c>
      <c r="D120" s="292"/>
      <c r="E120" s="292"/>
      <c r="F120" s="292"/>
      <c r="G120" s="292"/>
      <c r="H120" s="292"/>
      <c r="I120" s="292"/>
      <c r="J120" s="292"/>
      <c r="K120" s="292"/>
      <c r="L120" s="292"/>
      <c r="M120" s="31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</row>
    <row r="121" spans="1:31" s="213" customFormat="1" ht="6.95" customHeight="1">
      <c r="A121" s="216"/>
      <c r="B121" s="234"/>
      <c r="C121" s="292"/>
      <c r="D121" s="292"/>
      <c r="E121" s="292"/>
      <c r="F121" s="292"/>
      <c r="G121" s="292"/>
      <c r="H121" s="292"/>
      <c r="I121" s="292"/>
      <c r="J121" s="292"/>
      <c r="K121" s="292"/>
      <c r="L121" s="292"/>
      <c r="M121" s="31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</row>
    <row r="122" spans="1:31" s="213" customFormat="1" ht="12" customHeight="1">
      <c r="A122" s="216"/>
      <c r="B122" s="234"/>
      <c r="C122" s="304" t="s">
        <v>17</v>
      </c>
      <c r="D122" s="292"/>
      <c r="E122" s="292"/>
      <c r="F122" s="292"/>
      <c r="G122" s="292"/>
      <c r="H122" s="292"/>
      <c r="I122" s="292"/>
      <c r="J122" s="292"/>
      <c r="K122" s="292"/>
      <c r="L122" s="292"/>
      <c r="M122" s="31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</row>
    <row r="123" spans="1:31" s="213" customFormat="1" ht="16.5" customHeight="1">
      <c r="A123" s="216"/>
      <c r="B123" s="234"/>
      <c r="C123" s="292"/>
      <c r="D123" s="292"/>
      <c r="E123" s="382" t="str">
        <f>E7</f>
        <v>Oprava střech areál nemocnice Voldušská, Rokycany</v>
      </c>
      <c r="F123" s="383"/>
      <c r="G123" s="383"/>
      <c r="H123" s="383"/>
      <c r="I123" s="292"/>
      <c r="J123" s="292"/>
      <c r="K123" s="292"/>
      <c r="L123" s="292"/>
      <c r="M123" s="31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</row>
    <row r="124" spans="1:31" s="213" customFormat="1" ht="12" customHeight="1">
      <c r="A124" s="216"/>
      <c r="B124" s="234"/>
      <c r="C124" s="304" t="s">
        <v>101</v>
      </c>
      <c r="D124" s="292"/>
      <c r="E124" s="292"/>
      <c r="F124" s="292"/>
      <c r="G124" s="292"/>
      <c r="H124" s="292"/>
      <c r="I124" s="292"/>
      <c r="J124" s="292"/>
      <c r="K124" s="292"/>
      <c r="L124" s="292"/>
      <c r="M124" s="31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</row>
    <row r="125" spans="1:31" s="213" customFormat="1" ht="30" customHeight="1">
      <c r="A125" s="216"/>
      <c r="B125" s="234"/>
      <c r="C125" s="292"/>
      <c r="D125" s="292"/>
      <c r="E125" s="380" t="str">
        <f>E9</f>
        <v>2023-06-06 - Oprava střech areál nemocnice Voldušská - OBJEKT SO06</v>
      </c>
      <c r="F125" s="381"/>
      <c r="G125" s="381"/>
      <c r="H125" s="381"/>
      <c r="I125" s="292"/>
      <c r="J125" s="292"/>
      <c r="K125" s="292"/>
      <c r="L125" s="292"/>
      <c r="M125" s="31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pans="1:31" s="213" customFormat="1" ht="6.95" customHeight="1">
      <c r="A126" s="216"/>
      <c r="B126" s="234"/>
      <c r="C126" s="292"/>
      <c r="D126" s="292"/>
      <c r="E126" s="292"/>
      <c r="F126" s="292"/>
      <c r="G126" s="292"/>
      <c r="H126" s="292"/>
      <c r="I126" s="292"/>
      <c r="J126" s="292"/>
      <c r="K126" s="292"/>
      <c r="L126" s="292"/>
      <c r="M126" s="31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</row>
    <row r="127" spans="1:31" s="213" customFormat="1" ht="12" customHeight="1">
      <c r="A127" s="216"/>
      <c r="B127" s="234"/>
      <c r="C127" s="304" t="s">
        <v>21</v>
      </c>
      <c r="D127" s="292"/>
      <c r="E127" s="292"/>
      <c r="F127" s="305" t="str">
        <f>F12</f>
        <v>Rokycany</v>
      </c>
      <c r="G127" s="292"/>
      <c r="H127" s="292"/>
      <c r="I127" s="304" t="s">
        <v>23</v>
      </c>
      <c r="J127" s="306" t="str">
        <f>IF(J12="","",J12)</f>
        <v>15. 6. 2023</v>
      </c>
      <c r="K127" s="292"/>
      <c r="L127" s="292"/>
      <c r="M127" s="31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</row>
    <row r="128" spans="1:31" s="213" customFormat="1" ht="6.95" customHeight="1">
      <c r="A128" s="216"/>
      <c r="B128" s="234"/>
      <c r="C128" s="292"/>
      <c r="D128" s="292"/>
      <c r="E128" s="292"/>
      <c r="F128" s="292"/>
      <c r="G128" s="292"/>
      <c r="H128" s="292"/>
      <c r="I128" s="292"/>
      <c r="J128" s="292"/>
      <c r="K128" s="292"/>
      <c r="L128" s="292"/>
      <c r="M128" s="31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pans="1:65" s="213" customFormat="1" ht="15.2" customHeight="1">
      <c r="A129" s="216"/>
      <c r="B129" s="234"/>
      <c r="C129" s="304" t="s">
        <v>25</v>
      </c>
      <c r="D129" s="292"/>
      <c r="E129" s="292"/>
      <c r="F129" s="305" t="str">
        <f>E15</f>
        <v xml:space="preserve"> </v>
      </c>
      <c r="G129" s="292"/>
      <c r="H129" s="292"/>
      <c r="I129" s="304" t="s">
        <v>31</v>
      </c>
      <c r="J129" s="303" t="str">
        <f>E21</f>
        <v>DEKPROJEKT s.r.o.</v>
      </c>
      <c r="K129" s="292"/>
      <c r="L129" s="292"/>
      <c r="M129" s="31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</row>
    <row r="130" spans="1:65" s="213" customFormat="1" ht="25.7" customHeight="1">
      <c r="A130" s="216"/>
      <c r="B130" s="234"/>
      <c r="C130" s="304" t="s">
        <v>29</v>
      </c>
      <c r="D130" s="292"/>
      <c r="E130" s="292"/>
      <c r="F130" s="305" t="str">
        <f>IF(E18="","",E18)</f>
        <v>Vyplň údaj</v>
      </c>
      <c r="G130" s="292"/>
      <c r="H130" s="292"/>
      <c r="I130" s="304" t="s">
        <v>34</v>
      </c>
      <c r="J130" s="303" t="str">
        <f>E24</f>
        <v>Ing. Kateřina Petlíková, Ph.D.</v>
      </c>
      <c r="K130" s="292"/>
      <c r="L130" s="292"/>
      <c r="M130" s="31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</row>
    <row r="131" spans="1:65" s="213" customFormat="1" ht="10.35" customHeight="1">
      <c r="A131" s="216"/>
      <c r="B131" s="234"/>
      <c r="C131" s="292"/>
      <c r="D131" s="292"/>
      <c r="E131" s="292"/>
      <c r="F131" s="292"/>
      <c r="G131" s="292"/>
      <c r="H131" s="292"/>
      <c r="I131" s="292"/>
      <c r="J131" s="292"/>
      <c r="K131" s="292"/>
      <c r="L131" s="292"/>
      <c r="M131" s="31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</row>
    <row r="132" spans="1:65" s="10" customFormat="1" ht="29.25" customHeight="1">
      <c r="A132" s="295"/>
      <c r="B132" s="302"/>
      <c r="C132" s="301" t="s">
        <v>133</v>
      </c>
      <c r="D132" s="300" t="s">
        <v>62</v>
      </c>
      <c r="E132" s="300" t="s">
        <v>58</v>
      </c>
      <c r="F132" s="300" t="s">
        <v>59</v>
      </c>
      <c r="G132" s="300" t="s">
        <v>134</v>
      </c>
      <c r="H132" s="300" t="s">
        <v>135</v>
      </c>
      <c r="I132" s="300" t="s">
        <v>136</v>
      </c>
      <c r="J132" s="300" t="s">
        <v>137</v>
      </c>
      <c r="K132" s="300" t="s">
        <v>109</v>
      </c>
      <c r="L132" s="299" t="s">
        <v>138</v>
      </c>
      <c r="M132" s="115"/>
      <c r="N132" s="298" t="s">
        <v>1</v>
      </c>
      <c r="O132" s="297" t="s">
        <v>41</v>
      </c>
      <c r="P132" s="297" t="s">
        <v>139</v>
      </c>
      <c r="Q132" s="297" t="s">
        <v>140</v>
      </c>
      <c r="R132" s="297" t="s">
        <v>141</v>
      </c>
      <c r="S132" s="297" t="s">
        <v>142</v>
      </c>
      <c r="T132" s="297" t="s">
        <v>143</v>
      </c>
      <c r="U132" s="297" t="s">
        <v>144</v>
      </c>
      <c r="V132" s="297" t="s">
        <v>145</v>
      </c>
      <c r="W132" s="297" t="s">
        <v>146</v>
      </c>
      <c r="X132" s="296" t="s">
        <v>147</v>
      </c>
      <c r="Y132" s="295"/>
      <c r="Z132" s="295"/>
      <c r="AA132" s="295"/>
      <c r="AB132" s="295"/>
      <c r="AC132" s="295"/>
      <c r="AD132" s="295"/>
      <c r="AE132" s="295"/>
    </row>
    <row r="133" spans="1:65" s="213" customFormat="1" ht="22.9" customHeight="1">
      <c r="A133" s="216"/>
      <c r="B133" s="234"/>
      <c r="C133" s="294" t="s">
        <v>148</v>
      </c>
      <c r="D133" s="292"/>
      <c r="E133" s="292"/>
      <c r="F133" s="292"/>
      <c r="G133" s="292"/>
      <c r="H133" s="292"/>
      <c r="I133" s="292"/>
      <c r="J133" s="292"/>
      <c r="K133" s="293">
        <f>BK133</f>
        <v>0</v>
      </c>
      <c r="L133" s="292"/>
      <c r="M133" s="217"/>
      <c r="N133" s="291"/>
      <c r="O133" s="290"/>
      <c r="P133" s="287"/>
      <c r="Q133" s="289">
        <f>Q134+Q177+Q337</f>
        <v>0</v>
      </c>
      <c r="R133" s="289">
        <f>R134+R177+R337</f>
        <v>0</v>
      </c>
      <c r="S133" s="287"/>
      <c r="T133" s="288">
        <f>T134+T177+T337</f>
        <v>0</v>
      </c>
      <c r="U133" s="287"/>
      <c r="V133" s="288">
        <f>V134+V177+V337</f>
        <v>8.8864669800000016</v>
      </c>
      <c r="W133" s="287"/>
      <c r="X133" s="286">
        <f>X134+X177+X337</f>
        <v>8.3354182300000002</v>
      </c>
      <c r="Y133" s="216"/>
      <c r="Z133" s="216"/>
      <c r="AA133" s="216"/>
      <c r="AB133" s="216"/>
      <c r="AC133" s="216"/>
      <c r="AD133" s="216"/>
      <c r="AE133" s="216"/>
      <c r="AT133" s="220" t="s">
        <v>78</v>
      </c>
      <c r="AU133" s="220" t="s">
        <v>111</v>
      </c>
      <c r="BK133" s="123">
        <f>BK134+BK177+BK337</f>
        <v>0</v>
      </c>
    </row>
    <row r="134" spans="1:65" s="235" customFormat="1" ht="25.9" customHeight="1">
      <c r="B134" s="247"/>
      <c r="C134" s="242"/>
      <c r="D134" s="246" t="s">
        <v>78</v>
      </c>
      <c r="E134" s="254" t="s">
        <v>149</v>
      </c>
      <c r="F134" s="254" t="s">
        <v>150</v>
      </c>
      <c r="G134" s="242"/>
      <c r="H134" s="242"/>
      <c r="I134" s="244"/>
      <c r="J134" s="244"/>
      <c r="K134" s="253">
        <f>BK134</f>
        <v>0</v>
      </c>
      <c r="L134" s="242"/>
      <c r="M134" s="241"/>
      <c r="N134" s="240"/>
      <c r="O134" s="237"/>
      <c r="P134" s="237"/>
      <c r="Q134" s="239">
        <f>Q135+Q164+Q175</f>
        <v>0</v>
      </c>
      <c r="R134" s="239">
        <f>R135+R164+R175</f>
        <v>0</v>
      </c>
      <c r="S134" s="237"/>
      <c r="T134" s="238">
        <f>T135+T164+T175</f>
        <v>0</v>
      </c>
      <c r="U134" s="237"/>
      <c r="V134" s="238">
        <f>V135+V164+V175</f>
        <v>0</v>
      </c>
      <c r="W134" s="237"/>
      <c r="X134" s="236">
        <f>X135+X164+X175</f>
        <v>0</v>
      </c>
      <c r="AR134" s="125" t="s">
        <v>87</v>
      </c>
      <c r="AT134" s="132" t="s">
        <v>78</v>
      </c>
      <c r="AU134" s="132" t="s">
        <v>79</v>
      </c>
      <c r="AY134" s="125" t="s">
        <v>151</v>
      </c>
      <c r="BK134" s="133">
        <f>BK135+BK164+BK175</f>
        <v>0</v>
      </c>
    </row>
    <row r="135" spans="1:65" s="235" customFormat="1" ht="22.9" customHeight="1">
      <c r="B135" s="247"/>
      <c r="C135" s="242"/>
      <c r="D135" s="246" t="s">
        <v>78</v>
      </c>
      <c r="E135" s="245" t="s">
        <v>152</v>
      </c>
      <c r="F135" s="245" t="s">
        <v>153</v>
      </c>
      <c r="G135" s="242"/>
      <c r="H135" s="242"/>
      <c r="I135" s="244"/>
      <c r="J135" s="244"/>
      <c r="K135" s="243">
        <f>BK135</f>
        <v>0</v>
      </c>
      <c r="L135" s="242"/>
      <c r="M135" s="241"/>
      <c r="N135" s="240"/>
      <c r="O135" s="237"/>
      <c r="P135" s="237"/>
      <c r="Q135" s="239">
        <f>SUM(Q136:Q163)</f>
        <v>0</v>
      </c>
      <c r="R135" s="239">
        <f>SUM(R136:R163)</f>
        <v>0</v>
      </c>
      <c r="S135" s="237"/>
      <c r="T135" s="238">
        <f>SUM(T136:T163)</f>
        <v>0</v>
      </c>
      <c r="U135" s="237"/>
      <c r="V135" s="238">
        <f>SUM(V136:V163)</f>
        <v>0</v>
      </c>
      <c r="W135" s="237"/>
      <c r="X135" s="236">
        <f>SUM(X136:X163)</f>
        <v>0</v>
      </c>
      <c r="AR135" s="125" t="s">
        <v>87</v>
      </c>
      <c r="AT135" s="132" t="s">
        <v>78</v>
      </c>
      <c r="AU135" s="132" t="s">
        <v>87</v>
      </c>
      <c r="AY135" s="125" t="s">
        <v>151</v>
      </c>
      <c r="BK135" s="133">
        <f>SUM(BK136:BK163)</f>
        <v>0</v>
      </c>
    </row>
    <row r="136" spans="1:65" s="213" customFormat="1" ht="33" customHeight="1">
      <c r="A136" s="216"/>
      <c r="B136" s="234"/>
      <c r="C136" s="233" t="s">
        <v>87</v>
      </c>
      <c r="D136" s="233" t="s">
        <v>154</v>
      </c>
      <c r="E136" s="232" t="s">
        <v>155</v>
      </c>
      <c r="F136" s="228" t="s">
        <v>156</v>
      </c>
      <c r="G136" s="231" t="s">
        <v>97</v>
      </c>
      <c r="H136" s="230">
        <v>204.75</v>
      </c>
      <c r="I136" s="141"/>
      <c r="J136" s="141"/>
      <c r="K136" s="229">
        <f>ROUND(P136*H136,2)</f>
        <v>0</v>
      </c>
      <c r="L136" s="228" t="s">
        <v>631</v>
      </c>
      <c r="M136" s="217"/>
      <c r="N136" s="143" t="s">
        <v>1</v>
      </c>
      <c r="O136" s="252" t="s">
        <v>42</v>
      </c>
      <c r="P136" s="251">
        <f>I136+J136</f>
        <v>0</v>
      </c>
      <c r="Q136" s="251">
        <f>ROUND(I136*H136,2)</f>
        <v>0</v>
      </c>
      <c r="R136" s="251">
        <f>ROUND(J136*H136,2)</f>
        <v>0</v>
      </c>
      <c r="S136" s="250"/>
      <c r="T136" s="249">
        <f>S136*H136</f>
        <v>0</v>
      </c>
      <c r="U136" s="249">
        <v>0</v>
      </c>
      <c r="V136" s="249">
        <f>U136*H136</f>
        <v>0</v>
      </c>
      <c r="W136" s="249">
        <v>0</v>
      </c>
      <c r="X136" s="248">
        <f>W136*H136</f>
        <v>0</v>
      </c>
      <c r="Y136" s="216"/>
      <c r="Z136" s="216"/>
      <c r="AA136" s="216"/>
      <c r="AB136" s="216"/>
      <c r="AC136" s="216"/>
      <c r="AD136" s="216"/>
      <c r="AE136" s="216"/>
      <c r="AR136" s="148" t="s">
        <v>158</v>
      </c>
      <c r="AT136" s="148" t="s">
        <v>154</v>
      </c>
      <c r="AU136" s="148" t="s">
        <v>89</v>
      </c>
      <c r="AY136" s="220" t="s">
        <v>151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220" t="s">
        <v>87</v>
      </c>
      <c r="BK136" s="221">
        <f>ROUND(P136*H136,2)</f>
        <v>0</v>
      </c>
      <c r="BL136" s="220" t="s">
        <v>158</v>
      </c>
      <c r="BM136" s="148" t="s">
        <v>1059</v>
      </c>
    </row>
    <row r="137" spans="1:65" s="12" customFormat="1">
      <c r="B137" s="262"/>
      <c r="C137" s="258"/>
      <c r="D137" s="261" t="s">
        <v>160</v>
      </c>
      <c r="E137" s="271" t="s">
        <v>1</v>
      </c>
      <c r="F137" s="260" t="s">
        <v>1048</v>
      </c>
      <c r="G137" s="258"/>
      <c r="H137" s="259">
        <v>54.75</v>
      </c>
      <c r="I137" s="155"/>
      <c r="J137" s="155"/>
      <c r="K137" s="258"/>
      <c r="L137" s="258"/>
      <c r="M137" s="150"/>
      <c r="N137" s="257"/>
      <c r="O137" s="256"/>
      <c r="P137" s="256"/>
      <c r="Q137" s="256"/>
      <c r="R137" s="256"/>
      <c r="S137" s="256"/>
      <c r="T137" s="256"/>
      <c r="U137" s="256"/>
      <c r="V137" s="256"/>
      <c r="W137" s="256"/>
      <c r="X137" s="255"/>
      <c r="AT137" s="152" t="s">
        <v>160</v>
      </c>
      <c r="AU137" s="152" t="s">
        <v>89</v>
      </c>
      <c r="AV137" s="12" t="s">
        <v>89</v>
      </c>
      <c r="AW137" s="12" t="s">
        <v>5</v>
      </c>
      <c r="AX137" s="12" t="s">
        <v>79</v>
      </c>
      <c r="AY137" s="152" t="s">
        <v>151</v>
      </c>
    </row>
    <row r="138" spans="1:65" s="12" customFormat="1">
      <c r="B138" s="262"/>
      <c r="C138" s="258"/>
      <c r="D138" s="261" t="s">
        <v>160</v>
      </c>
      <c r="E138" s="271" t="s">
        <v>1</v>
      </c>
      <c r="F138" s="260" t="s">
        <v>1047</v>
      </c>
      <c r="G138" s="258"/>
      <c r="H138" s="259">
        <v>150</v>
      </c>
      <c r="I138" s="155"/>
      <c r="J138" s="155"/>
      <c r="K138" s="258"/>
      <c r="L138" s="258"/>
      <c r="M138" s="150"/>
      <c r="N138" s="257"/>
      <c r="O138" s="256"/>
      <c r="P138" s="256"/>
      <c r="Q138" s="256"/>
      <c r="R138" s="256"/>
      <c r="S138" s="256"/>
      <c r="T138" s="256"/>
      <c r="U138" s="256"/>
      <c r="V138" s="256"/>
      <c r="W138" s="256"/>
      <c r="X138" s="255"/>
      <c r="AT138" s="152" t="s">
        <v>160</v>
      </c>
      <c r="AU138" s="152" t="s">
        <v>89</v>
      </c>
      <c r="AV138" s="12" t="s">
        <v>89</v>
      </c>
      <c r="AW138" s="12" t="s">
        <v>5</v>
      </c>
      <c r="AX138" s="12" t="s">
        <v>79</v>
      </c>
      <c r="AY138" s="152" t="s">
        <v>151</v>
      </c>
    </row>
    <row r="139" spans="1:65" s="13" customFormat="1">
      <c r="B139" s="270"/>
      <c r="C139" s="266"/>
      <c r="D139" s="261" t="s">
        <v>160</v>
      </c>
      <c r="E139" s="269" t="s">
        <v>1</v>
      </c>
      <c r="F139" s="268" t="s">
        <v>162</v>
      </c>
      <c r="G139" s="266"/>
      <c r="H139" s="267">
        <v>204.75</v>
      </c>
      <c r="I139" s="162"/>
      <c r="J139" s="162"/>
      <c r="K139" s="266"/>
      <c r="L139" s="266"/>
      <c r="M139" s="158"/>
      <c r="N139" s="265"/>
      <c r="O139" s="264"/>
      <c r="P139" s="264"/>
      <c r="Q139" s="264"/>
      <c r="R139" s="264"/>
      <c r="S139" s="264"/>
      <c r="T139" s="264"/>
      <c r="U139" s="264"/>
      <c r="V139" s="264"/>
      <c r="W139" s="264"/>
      <c r="X139" s="263"/>
      <c r="AT139" s="159" t="s">
        <v>160</v>
      </c>
      <c r="AU139" s="159" t="s">
        <v>89</v>
      </c>
      <c r="AV139" s="13" t="s">
        <v>158</v>
      </c>
      <c r="AW139" s="13" t="s">
        <v>5</v>
      </c>
      <c r="AX139" s="13" t="s">
        <v>87</v>
      </c>
      <c r="AY139" s="159" t="s">
        <v>151</v>
      </c>
    </row>
    <row r="140" spans="1:65" s="213" customFormat="1" ht="33" customHeight="1">
      <c r="A140" s="216"/>
      <c r="B140" s="234"/>
      <c r="C140" s="233" t="s">
        <v>89</v>
      </c>
      <c r="D140" s="233" t="s">
        <v>154</v>
      </c>
      <c r="E140" s="232" t="s">
        <v>163</v>
      </c>
      <c r="F140" s="228" t="s">
        <v>1058</v>
      </c>
      <c r="G140" s="231" t="s">
        <v>97</v>
      </c>
      <c r="H140" s="230">
        <v>6142.5</v>
      </c>
      <c r="I140" s="141"/>
      <c r="J140" s="141"/>
      <c r="K140" s="229">
        <f>ROUND(P140*H140,2)</f>
        <v>0</v>
      </c>
      <c r="L140" s="228" t="s">
        <v>631</v>
      </c>
      <c r="M140" s="217"/>
      <c r="N140" s="143" t="s">
        <v>1</v>
      </c>
      <c r="O140" s="252" t="s">
        <v>42</v>
      </c>
      <c r="P140" s="251">
        <f>I140+J140</f>
        <v>0</v>
      </c>
      <c r="Q140" s="251">
        <f>ROUND(I140*H140,2)</f>
        <v>0</v>
      </c>
      <c r="R140" s="251">
        <f>ROUND(J140*H140,2)</f>
        <v>0</v>
      </c>
      <c r="S140" s="250"/>
      <c r="T140" s="249">
        <f>S140*H140</f>
        <v>0</v>
      </c>
      <c r="U140" s="249">
        <v>0</v>
      </c>
      <c r="V140" s="249">
        <f>U140*H140</f>
        <v>0</v>
      </c>
      <c r="W140" s="249">
        <v>0</v>
      </c>
      <c r="X140" s="248">
        <f>W140*H140</f>
        <v>0</v>
      </c>
      <c r="Y140" s="216"/>
      <c r="Z140" s="216"/>
      <c r="AA140" s="216"/>
      <c r="AB140" s="216"/>
      <c r="AC140" s="216"/>
      <c r="AD140" s="216"/>
      <c r="AE140" s="216"/>
      <c r="AR140" s="148" t="s">
        <v>158</v>
      </c>
      <c r="AT140" s="148" t="s">
        <v>154</v>
      </c>
      <c r="AU140" s="148" t="s">
        <v>89</v>
      </c>
      <c r="AY140" s="220" t="s">
        <v>151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220" t="s">
        <v>87</v>
      </c>
      <c r="BK140" s="221">
        <f>ROUND(P140*H140,2)</f>
        <v>0</v>
      </c>
      <c r="BL140" s="220" t="s">
        <v>158</v>
      </c>
      <c r="BM140" s="148" t="s">
        <v>1057</v>
      </c>
    </row>
    <row r="141" spans="1:65" s="12" customFormat="1">
      <c r="B141" s="262"/>
      <c r="C141" s="258"/>
      <c r="D141" s="261" t="s">
        <v>160</v>
      </c>
      <c r="E141" s="271" t="s">
        <v>1</v>
      </c>
      <c r="F141" s="260" t="s">
        <v>1052</v>
      </c>
      <c r="G141" s="258"/>
      <c r="H141" s="259">
        <v>1642.5</v>
      </c>
      <c r="I141" s="155"/>
      <c r="J141" s="155"/>
      <c r="K141" s="258"/>
      <c r="L141" s="258"/>
      <c r="M141" s="150"/>
      <c r="N141" s="257"/>
      <c r="O141" s="256"/>
      <c r="P141" s="256"/>
      <c r="Q141" s="256"/>
      <c r="R141" s="256"/>
      <c r="S141" s="256"/>
      <c r="T141" s="256"/>
      <c r="U141" s="256"/>
      <c r="V141" s="256"/>
      <c r="W141" s="256"/>
      <c r="X141" s="255"/>
      <c r="AT141" s="152" t="s">
        <v>160</v>
      </c>
      <c r="AU141" s="152" t="s">
        <v>89</v>
      </c>
      <c r="AV141" s="12" t="s">
        <v>89</v>
      </c>
      <c r="AW141" s="12" t="s">
        <v>5</v>
      </c>
      <c r="AX141" s="12" t="s">
        <v>79</v>
      </c>
      <c r="AY141" s="152" t="s">
        <v>151</v>
      </c>
    </row>
    <row r="142" spans="1:65" s="12" customFormat="1">
      <c r="B142" s="262"/>
      <c r="C142" s="258"/>
      <c r="D142" s="261" t="s">
        <v>160</v>
      </c>
      <c r="E142" s="271" t="s">
        <v>1</v>
      </c>
      <c r="F142" s="260" t="s">
        <v>1051</v>
      </c>
      <c r="G142" s="258"/>
      <c r="H142" s="259">
        <v>4500</v>
      </c>
      <c r="I142" s="155"/>
      <c r="J142" s="155"/>
      <c r="K142" s="258"/>
      <c r="L142" s="258"/>
      <c r="M142" s="150"/>
      <c r="N142" s="257"/>
      <c r="O142" s="256"/>
      <c r="P142" s="256"/>
      <c r="Q142" s="256"/>
      <c r="R142" s="256"/>
      <c r="S142" s="256"/>
      <c r="T142" s="256"/>
      <c r="U142" s="256"/>
      <c r="V142" s="256"/>
      <c r="W142" s="256"/>
      <c r="X142" s="255"/>
      <c r="AT142" s="152" t="s">
        <v>160</v>
      </c>
      <c r="AU142" s="152" t="s">
        <v>89</v>
      </c>
      <c r="AV142" s="12" t="s">
        <v>89</v>
      </c>
      <c r="AW142" s="12" t="s">
        <v>5</v>
      </c>
      <c r="AX142" s="12" t="s">
        <v>79</v>
      </c>
      <c r="AY142" s="152" t="s">
        <v>151</v>
      </c>
    </row>
    <row r="143" spans="1:65" s="13" customFormat="1">
      <c r="B143" s="270"/>
      <c r="C143" s="266"/>
      <c r="D143" s="261" t="s">
        <v>160</v>
      </c>
      <c r="E143" s="269" t="s">
        <v>1</v>
      </c>
      <c r="F143" s="268" t="s">
        <v>162</v>
      </c>
      <c r="G143" s="266"/>
      <c r="H143" s="267">
        <v>6142.5</v>
      </c>
      <c r="I143" s="162"/>
      <c r="J143" s="162"/>
      <c r="K143" s="266"/>
      <c r="L143" s="266"/>
      <c r="M143" s="158"/>
      <c r="N143" s="265"/>
      <c r="O143" s="264"/>
      <c r="P143" s="264"/>
      <c r="Q143" s="264"/>
      <c r="R143" s="264"/>
      <c r="S143" s="264"/>
      <c r="T143" s="264"/>
      <c r="U143" s="264"/>
      <c r="V143" s="264"/>
      <c r="W143" s="264"/>
      <c r="X143" s="263"/>
      <c r="AT143" s="159" t="s">
        <v>160</v>
      </c>
      <c r="AU143" s="159" t="s">
        <v>89</v>
      </c>
      <c r="AV143" s="13" t="s">
        <v>158</v>
      </c>
      <c r="AW143" s="13" t="s">
        <v>5</v>
      </c>
      <c r="AX143" s="13" t="s">
        <v>87</v>
      </c>
      <c r="AY143" s="159" t="s">
        <v>151</v>
      </c>
    </row>
    <row r="144" spans="1:65" s="213" customFormat="1" ht="33" customHeight="1">
      <c r="A144" s="216"/>
      <c r="B144" s="234"/>
      <c r="C144" s="233" t="s">
        <v>99</v>
      </c>
      <c r="D144" s="233" t="s">
        <v>154</v>
      </c>
      <c r="E144" s="232" t="s">
        <v>167</v>
      </c>
      <c r="F144" s="228" t="s">
        <v>168</v>
      </c>
      <c r="G144" s="231" t="s">
        <v>97</v>
      </c>
      <c r="H144" s="230">
        <v>204.75</v>
      </c>
      <c r="I144" s="141"/>
      <c r="J144" s="141"/>
      <c r="K144" s="229">
        <f>ROUND(P144*H144,2)</f>
        <v>0</v>
      </c>
      <c r="L144" s="228" t="s">
        <v>631</v>
      </c>
      <c r="M144" s="217"/>
      <c r="N144" s="143" t="s">
        <v>1</v>
      </c>
      <c r="O144" s="252" t="s">
        <v>42</v>
      </c>
      <c r="P144" s="251">
        <f>I144+J144</f>
        <v>0</v>
      </c>
      <c r="Q144" s="251">
        <f>ROUND(I144*H144,2)</f>
        <v>0</v>
      </c>
      <c r="R144" s="251">
        <f>ROUND(J144*H144,2)</f>
        <v>0</v>
      </c>
      <c r="S144" s="250"/>
      <c r="T144" s="249">
        <f>S144*H144</f>
        <v>0</v>
      </c>
      <c r="U144" s="249">
        <v>0</v>
      </c>
      <c r="V144" s="249">
        <f>U144*H144</f>
        <v>0</v>
      </c>
      <c r="W144" s="249">
        <v>0</v>
      </c>
      <c r="X144" s="248">
        <f>W144*H144</f>
        <v>0</v>
      </c>
      <c r="Y144" s="216"/>
      <c r="Z144" s="216"/>
      <c r="AA144" s="216"/>
      <c r="AB144" s="216"/>
      <c r="AC144" s="216"/>
      <c r="AD144" s="216"/>
      <c r="AE144" s="216"/>
      <c r="AR144" s="148" t="s">
        <v>158</v>
      </c>
      <c r="AT144" s="148" t="s">
        <v>154</v>
      </c>
      <c r="AU144" s="148" t="s">
        <v>89</v>
      </c>
      <c r="AY144" s="220" t="s">
        <v>151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220" t="s">
        <v>87</v>
      </c>
      <c r="BK144" s="221">
        <f>ROUND(P144*H144,2)</f>
        <v>0</v>
      </c>
      <c r="BL144" s="220" t="s">
        <v>158</v>
      </c>
      <c r="BM144" s="148" t="s">
        <v>1056</v>
      </c>
    </row>
    <row r="145" spans="1:65" s="12" customFormat="1">
      <c r="B145" s="262"/>
      <c r="C145" s="258"/>
      <c r="D145" s="261" t="s">
        <v>160</v>
      </c>
      <c r="E145" s="271" t="s">
        <v>1</v>
      </c>
      <c r="F145" s="260" t="s">
        <v>1048</v>
      </c>
      <c r="G145" s="258"/>
      <c r="H145" s="259">
        <v>54.75</v>
      </c>
      <c r="I145" s="155"/>
      <c r="J145" s="155"/>
      <c r="K145" s="258"/>
      <c r="L145" s="258"/>
      <c r="M145" s="150"/>
      <c r="N145" s="257"/>
      <c r="O145" s="256"/>
      <c r="P145" s="256"/>
      <c r="Q145" s="256"/>
      <c r="R145" s="256"/>
      <c r="S145" s="256"/>
      <c r="T145" s="256"/>
      <c r="U145" s="256"/>
      <c r="V145" s="256"/>
      <c r="W145" s="256"/>
      <c r="X145" s="255"/>
      <c r="AT145" s="152" t="s">
        <v>160</v>
      </c>
      <c r="AU145" s="152" t="s">
        <v>89</v>
      </c>
      <c r="AV145" s="12" t="s">
        <v>89</v>
      </c>
      <c r="AW145" s="12" t="s">
        <v>5</v>
      </c>
      <c r="AX145" s="12" t="s">
        <v>79</v>
      </c>
      <c r="AY145" s="152" t="s">
        <v>151</v>
      </c>
    </row>
    <row r="146" spans="1:65" s="12" customFormat="1">
      <c r="B146" s="262"/>
      <c r="C146" s="258"/>
      <c r="D146" s="261" t="s">
        <v>160</v>
      </c>
      <c r="E146" s="271" t="s">
        <v>1</v>
      </c>
      <c r="F146" s="260" t="s">
        <v>1047</v>
      </c>
      <c r="G146" s="258"/>
      <c r="H146" s="259">
        <v>150</v>
      </c>
      <c r="I146" s="155"/>
      <c r="J146" s="155"/>
      <c r="K146" s="258"/>
      <c r="L146" s="258"/>
      <c r="M146" s="150"/>
      <c r="N146" s="257"/>
      <c r="O146" s="256"/>
      <c r="P146" s="256"/>
      <c r="Q146" s="256"/>
      <c r="R146" s="256"/>
      <c r="S146" s="256"/>
      <c r="T146" s="256"/>
      <c r="U146" s="256"/>
      <c r="V146" s="256"/>
      <c r="W146" s="256"/>
      <c r="X146" s="255"/>
      <c r="AT146" s="152" t="s">
        <v>160</v>
      </c>
      <c r="AU146" s="152" t="s">
        <v>89</v>
      </c>
      <c r="AV146" s="12" t="s">
        <v>89</v>
      </c>
      <c r="AW146" s="12" t="s">
        <v>5</v>
      </c>
      <c r="AX146" s="12" t="s">
        <v>79</v>
      </c>
      <c r="AY146" s="152" t="s">
        <v>151</v>
      </c>
    </row>
    <row r="147" spans="1:65" s="13" customFormat="1">
      <c r="B147" s="270"/>
      <c r="C147" s="266"/>
      <c r="D147" s="261" t="s">
        <v>160</v>
      </c>
      <c r="E147" s="269" t="s">
        <v>1</v>
      </c>
      <c r="F147" s="268" t="s">
        <v>162</v>
      </c>
      <c r="G147" s="266"/>
      <c r="H147" s="267">
        <v>204.75</v>
      </c>
      <c r="I147" s="162"/>
      <c r="J147" s="162"/>
      <c r="K147" s="266"/>
      <c r="L147" s="266"/>
      <c r="M147" s="158"/>
      <c r="N147" s="265"/>
      <c r="O147" s="264"/>
      <c r="P147" s="264"/>
      <c r="Q147" s="264"/>
      <c r="R147" s="264"/>
      <c r="S147" s="264"/>
      <c r="T147" s="264"/>
      <c r="U147" s="264"/>
      <c r="V147" s="264"/>
      <c r="W147" s="264"/>
      <c r="X147" s="263"/>
      <c r="AT147" s="159" t="s">
        <v>160</v>
      </c>
      <c r="AU147" s="159" t="s">
        <v>89</v>
      </c>
      <c r="AV147" s="13" t="s">
        <v>158</v>
      </c>
      <c r="AW147" s="13" t="s">
        <v>5</v>
      </c>
      <c r="AX147" s="13" t="s">
        <v>87</v>
      </c>
      <c r="AY147" s="159" t="s">
        <v>151</v>
      </c>
    </row>
    <row r="148" spans="1:65" s="213" customFormat="1" ht="24.2" customHeight="1">
      <c r="A148" s="216"/>
      <c r="B148" s="234"/>
      <c r="C148" s="233" t="s">
        <v>158</v>
      </c>
      <c r="D148" s="233" t="s">
        <v>154</v>
      </c>
      <c r="E148" s="232" t="s">
        <v>170</v>
      </c>
      <c r="F148" s="228" t="s">
        <v>171</v>
      </c>
      <c r="G148" s="231" t="s">
        <v>97</v>
      </c>
      <c r="H148" s="230">
        <v>204.75</v>
      </c>
      <c r="I148" s="141"/>
      <c r="J148" s="141"/>
      <c r="K148" s="229">
        <f>ROUND(P148*H148,2)</f>
        <v>0</v>
      </c>
      <c r="L148" s="228" t="s">
        <v>631</v>
      </c>
      <c r="M148" s="217"/>
      <c r="N148" s="143" t="s">
        <v>1</v>
      </c>
      <c r="O148" s="252" t="s">
        <v>42</v>
      </c>
      <c r="P148" s="251">
        <f>I148+J148</f>
        <v>0</v>
      </c>
      <c r="Q148" s="251">
        <f>ROUND(I148*H148,2)</f>
        <v>0</v>
      </c>
      <c r="R148" s="251">
        <f>ROUND(J148*H148,2)</f>
        <v>0</v>
      </c>
      <c r="S148" s="250"/>
      <c r="T148" s="249">
        <f>S148*H148</f>
        <v>0</v>
      </c>
      <c r="U148" s="249">
        <v>0</v>
      </c>
      <c r="V148" s="249">
        <f>U148*H148</f>
        <v>0</v>
      </c>
      <c r="W148" s="249">
        <v>0</v>
      </c>
      <c r="X148" s="248">
        <f>W148*H148</f>
        <v>0</v>
      </c>
      <c r="Y148" s="216"/>
      <c r="Z148" s="216"/>
      <c r="AA148" s="216"/>
      <c r="AB148" s="216"/>
      <c r="AC148" s="216"/>
      <c r="AD148" s="216"/>
      <c r="AE148" s="216"/>
      <c r="AR148" s="148" t="s">
        <v>158</v>
      </c>
      <c r="AT148" s="148" t="s">
        <v>154</v>
      </c>
      <c r="AU148" s="148" t="s">
        <v>89</v>
      </c>
      <c r="AY148" s="220" t="s">
        <v>151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220" t="s">
        <v>87</v>
      </c>
      <c r="BK148" s="221">
        <f>ROUND(P148*H148,2)</f>
        <v>0</v>
      </c>
      <c r="BL148" s="220" t="s">
        <v>158</v>
      </c>
      <c r="BM148" s="148" t="s">
        <v>1055</v>
      </c>
    </row>
    <row r="149" spans="1:65" s="12" customFormat="1">
      <c r="B149" s="262"/>
      <c r="C149" s="258"/>
      <c r="D149" s="261" t="s">
        <v>160</v>
      </c>
      <c r="E149" s="271" t="s">
        <v>1</v>
      </c>
      <c r="F149" s="260" t="s">
        <v>1048</v>
      </c>
      <c r="G149" s="258"/>
      <c r="H149" s="259">
        <v>54.75</v>
      </c>
      <c r="I149" s="155"/>
      <c r="J149" s="155"/>
      <c r="K149" s="258"/>
      <c r="L149" s="258"/>
      <c r="M149" s="150"/>
      <c r="N149" s="257"/>
      <c r="O149" s="256"/>
      <c r="P149" s="256"/>
      <c r="Q149" s="256"/>
      <c r="R149" s="256"/>
      <c r="S149" s="256"/>
      <c r="T149" s="256"/>
      <c r="U149" s="256"/>
      <c r="V149" s="256"/>
      <c r="W149" s="256"/>
      <c r="X149" s="255"/>
      <c r="AT149" s="152" t="s">
        <v>160</v>
      </c>
      <c r="AU149" s="152" t="s">
        <v>89</v>
      </c>
      <c r="AV149" s="12" t="s">
        <v>89</v>
      </c>
      <c r="AW149" s="12" t="s">
        <v>5</v>
      </c>
      <c r="AX149" s="12" t="s">
        <v>79</v>
      </c>
      <c r="AY149" s="152" t="s">
        <v>151</v>
      </c>
    </row>
    <row r="150" spans="1:65" s="12" customFormat="1">
      <c r="B150" s="262"/>
      <c r="C150" s="258"/>
      <c r="D150" s="261" t="s">
        <v>160</v>
      </c>
      <c r="E150" s="271" t="s">
        <v>1</v>
      </c>
      <c r="F150" s="260" t="s">
        <v>1047</v>
      </c>
      <c r="G150" s="258"/>
      <c r="H150" s="259">
        <v>150</v>
      </c>
      <c r="I150" s="155"/>
      <c r="J150" s="155"/>
      <c r="K150" s="258"/>
      <c r="L150" s="258"/>
      <c r="M150" s="150"/>
      <c r="N150" s="257"/>
      <c r="O150" s="256"/>
      <c r="P150" s="256"/>
      <c r="Q150" s="256"/>
      <c r="R150" s="256"/>
      <c r="S150" s="256"/>
      <c r="T150" s="256"/>
      <c r="U150" s="256"/>
      <c r="V150" s="256"/>
      <c r="W150" s="256"/>
      <c r="X150" s="255"/>
      <c r="AT150" s="152" t="s">
        <v>160</v>
      </c>
      <c r="AU150" s="152" t="s">
        <v>89</v>
      </c>
      <c r="AV150" s="12" t="s">
        <v>89</v>
      </c>
      <c r="AW150" s="12" t="s">
        <v>5</v>
      </c>
      <c r="AX150" s="12" t="s">
        <v>79</v>
      </c>
      <c r="AY150" s="152" t="s">
        <v>151</v>
      </c>
    </row>
    <row r="151" spans="1:65" s="13" customFormat="1">
      <c r="B151" s="270"/>
      <c r="C151" s="266"/>
      <c r="D151" s="261" t="s">
        <v>160</v>
      </c>
      <c r="E151" s="269" t="s">
        <v>1</v>
      </c>
      <c r="F151" s="268" t="s">
        <v>162</v>
      </c>
      <c r="G151" s="266"/>
      <c r="H151" s="267">
        <v>204.75</v>
      </c>
      <c r="I151" s="162"/>
      <c r="J151" s="162"/>
      <c r="K151" s="266"/>
      <c r="L151" s="266"/>
      <c r="M151" s="158"/>
      <c r="N151" s="265"/>
      <c r="O151" s="264"/>
      <c r="P151" s="264"/>
      <c r="Q151" s="264"/>
      <c r="R151" s="264"/>
      <c r="S151" s="264"/>
      <c r="T151" s="264"/>
      <c r="U151" s="264"/>
      <c r="V151" s="264"/>
      <c r="W151" s="264"/>
      <c r="X151" s="263"/>
      <c r="AT151" s="159" t="s">
        <v>160</v>
      </c>
      <c r="AU151" s="159" t="s">
        <v>89</v>
      </c>
      <c r="AV151" s="13" t="s">
        <v>158</v>
      </c>
      <c r="AW151" s="13" t="s">
        <v>5</v>
      </c>
      <c r="AX151" s="13" t="s">
        <v>87</v>
      </c>
      <c r="AY151" s="159" t="s">
        <v>151</v>
      </c>
    </row>
    <row r="152" spans="1:65" s="213" customFormat="1" ht="24">
      <c r="A152" s="216"/>
      <c r="B152" s="234"/>
      <c r="C152" s="233" t="s">
        <v>173</v>
      </c>
      <c r="D152" s="233" t="s">
        <v>154</v>
      </c>
      <c r="E152" s="232" t="s">
        <v>174</v>
      </c>
      <c r="F152" s="228" t="s">
        <v>1054</v>
      </c>
      <c r="G152" s="231" t="s">
        <v>97</v>
      </c>
      <c r="H152" s="230">
        <v>6142.5</v>
      </c>
      <c r="I152" s="141"/>
      <c r="J152" s="141"/>
      <c r="K152" s="229">
        <f>ROUND(P152*H152,2)</f>
        <v>0</v>
      </c>
      <c r="L152" s="228" t="s">
        <v>631</v>
      </c>
      <c r="M152" s="217"/>
      <c r="N152" s="143" t="s">
        <v>1</v>
      </c>
      <c r="O152" s="252" t="s">
        <v>42</v>
      </c>
      <c r="P152" s="251">
        <f>I152+J152</f>
        <v>0</v>
      </c>
      <c r="Q152" s="251">
        <f>ROUND(I152*H152,2)</f>
        <v>0</v>
      </c>
      <c r="R152" s="251">
        <f>ROUND(J152*H152,2)</f>
        <v>0</v>
      </c>
      <c r="S152" s="250"/>
      <c r="T152" s="249">
        <f>S152*H152</f>
        <v>0</v>
      </c>
      <c r="U152" s="249">
        <v>0</v>
      </c>
      <c r="V152" s="249">
        <f>U152*H152</f>
        <v>0</v>
      </c>
      <c r="W152" s="249">
        <v>0</v>
      </c>
      <c r="X152" s="248">
        <f>W152*H152</f>
        <v>0</v>
      </c>
      <c r="Y152" s="216"/>
      <c r="Z152" s="216"/>
      <c r="AA152" s="216"/>
      <c r="AB152" s="216"/>
      <c r="AC152" s="216"/>
      <c r="AD152" s="216"/>
      <c r="AE152" s="216"/>
      <c r="AR152" s="148" t="s">
        <v>158</v>
      </c>
      <c r="AT152" s="148" t="s">
        <v>154</v>
      </c>
      <c r="AU152" s="148" t="s">
        <v>89</v>
      </c>
      <c r="AY152" s="220" t="s">
        <v>151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220" t="s">
        <v>87</v>
      </c>
      <c r="BK152" s="221">
        <f>ROUND(P152*H152,2)</f>
        <v>0</v>
      </c>
      <c r="BL152" s="220" t="s">
        <v>158</v>
      </c>
      <c r="BM152" s="148" t="s">
        <v>1053</v>
      </c>
    </row>
    <row r="153" spans="1:65" s="12" customFormat="1">
      <c r="B153" s="262"/>
      <c r="C153" s="258"/>
      <c r="D153" s="261" t="s">
        <v>160</v>
      </c>
      <c r="E153" s="271" t="s">
        <v>1</v>
      </c>
      <c r="F153" s="260" t="s">
        <v>1052</v>
      </c>
      <c r="G153" s="258"/>
      <c r="H153" s="259">
        <v>1642.5</v>
      </c>
      <c r="I153" s="155"/>
      <c r="J153" s="155"/>
      <c r="K153" s="258"/>
      <c r="L153" s="258"/>
      <c r="M153" s="150"/>
      <c r="N153" s="257"/>
      <c r="O153" s="256"/>
      <c r="P153" s="256"/>
      <c r="Q153" s="256"/>
      <c r="R153" s="256"/>
      <c r="S153" s="256"/>
      <c r="T153" s="256"/>
      <c r="U153" s="256"/>
      <c r="V153" s="256"/>
      <c r="W153" s="256"/>
      <c r="X153" s="255"/>
      <c r="AT153" s="152" t="s">
        <v>160</v>
      </c>
      <c r="AU153" s="152" t="s">
        <v>89</v>
      </c>
      <c r="AV153" s="12" t="s">
        <v>89</v>
      </c>
      <c r="AW153" s="12" t="s">
        <v>5</v>
      </c>
      <c r="AX153" s="12" t="s">
        <v>79</v>
      </c>
      <c r="AY153" s="152" t="s">
        <v>151</v>
      </c>
    </row>
    <row r="154" spans="1:65" s="12" customFormat="1">
      <c r="B154" s="262"/>
      <c r="C154" s="258"/>
      <c r="D154" s="261" t="s">
        <v>160</v>
      </c>
      <c r="E154" s="271" t="s">
        <v>1</v>
      </c>
      <c r="F154" s="260" t="s">
        <v>1051</v>
      </c>
      <c r="G154" s="258"/>
      <c r="H154" s="259">
        <v>4500</v>
      </c>
      <c r="I154" s="155"/>
      <c r="J154" s="155"/>
      <c r="K154" s="258"/>
      <c r="L154" s="258"/>
      <c r="M154" s="150"/>
      <c r="N154" s="257"/>
      <c r="O154" s="256"/>
      <c r="P154" s="256"/>
      <c r="Q154" s="256"/>
      <c r="R154" s="256"/>
      <c r="S154" s="256"/>
      <c r="T154" s="256"/>
      <c r="U154" s="256"/>
      <c r="V154" s="256"/>
      <c r="W154" s="256"/>
      <c r="X154" s="255"/>
      <c r="AT154" s="152" t="s">
        <v>160</v>
      </c>
      <c r="AU154" s="152" t="s">
        <v>89</v>
      </c>
      <c r="AV154" s="12" t="s">
        <v>89</v>
      </c>
      <c r="AW154" s="12" t="s">
        <v>5</v>
      </c>
      <c r="AX154" s="12" t="s">
        <v>79</v>
      </c>
      <c r="AY154" s="152" t="s">
        <v>151</v>
      </c>
    </row>
    <row r="155" spans="1:65" s="13" customFormat="1">
      <c r="B155" s="270"/>
      <c r="C155" s="266"/>
      <c r="D155" s="261" t="s">
        <v>160</v>
      </c>
      <c r="E155" s="269" t="s">
        <v>1</v>
      </c>
      <c r="F155" s="268" t="s">
        <v>162</v>
      </c>
      <c r="G155" s="266"/>
      <c r="H155" s="267">
        <v>6142.5</v>
      </c>
      <c r="I155" s="162"/>
      <c r="J155" s="162"/>
      <c r="K155" s="266"/>
      <c r="L155" s="266"/>
      <c r="M155" s="158"/>
      <c r="N155" s="265"/>
      <c r="O155" s="264"/>
      <c r="P155" s="264"/>
      <c r="Q155" s="264"/>
      <c r="R155" s="264"/>
      <c r="S155" s="264"/>
      <c r="T155" s="264"/>
      <c r="U155" s="264"/>
      <c r="V155" s="264"/>
      <c r="W155" s="264"/>
      <c r="X155" s="263"/>
      <c r="AT155" s="159" t="s">
        <v>160</v>
      </c>
      <c r="AU155" s="159" t="s">
        <v>89</v>
      </c>
      <c r="AV155" s="13" t="s">
        <v>158</v>
      </c>
      <c r="AW155" s="13" t="s">
        <v>5</v>
      </c>
      <c r="AX155" s="13" t="s">
        <v>87</v>
      </c>
      <c r="AY155" s="159" t="s">
        <v>151</v>
      </c>
    </row>
    <row r="156" spans="1:65" s="213" customFormat="1" ht="24">
      <c r="A156" s="216"/>
      <c r="B156" s="234"/>
      <c r="C156" s="233" t="s">
        <v>177</v>
      </c>
      <c r="D156" s="233" t="s">
        <v>154</v>
      </c>
      <c r="E156" s="232" t="s">
        <v>178</v>
      </c>
      <c r="F156" s="228" t="s">
        <v>179</v>
      </c>
      <c r="G156" s="231" t="s">
        <v>97</v>
      </c>
      <c r="H156" s="230">
        <v>204.75</v>
      </c>
      <c r="I156" s="141"/>
      <c r="J156" s="141"/>
      <c r="K156" s="229">
        <f>ROUND(P156*H156,2)</f>
        <v>0</v>
      </c>
      <c r="L156" s="228" t="s">
        <v>631</v>
      </c>
      <c r="M156" s="217"/>
      <c r="N156" s="143" t="s">
        <v>1</v>
      </c>
      <c r="O156" s="252" t="s">
        <v>42</v>
      </c>
      <c r="P156" s="251">
        <f>I156+J156</f>
        <v>0</v>
      </c>
      <c r="Q156" s="251">
        <f>ROUND(I156*H156,2)</f>
        <v>0</v>
      </c>
      <c r="R156" s="251">
        <f>ROUND(J156*H156,2)</f>
        <v>0</v>
      </c>
      <c r="S156" s="250"/>
      <c r="T156" s="249">
        <f>S156*H156</f>
        <v>0</v>
      </c>
      <c r="U156" s="249">
        <v>0</v>
      </c>
      <c r="V156" s="249">
        <f>U156*H156</f>
        <v>0</v>
      </c>
      <c r="W156" s="249">
        <v>0</v>
      </c>
      <c r="X156" s="248">
        <f>W156*H156</f>
        <v>0</v>
      </c>
      <c r="Y156" s="216"/>
      <c r="Z156" s="216"/>
      <c r="AA156" s="216"/>
      <c r="AB156" s="216"/>
      <c r="AC156" s="216"/>
      <c r="AD156" s="216"/>
      <c r="AE156" s="216"/>
      <c r="AR156" s="148" t="s">
        <v>158</v>
      </c>
      <c r="AT156" s="148" t="s">
        <v>154</v>
      </c>
      <c r="AU156" s="148" t="s">
        <v>89</v>
      </c>
      <c r="AY156" s="220" t="s">
        <v>151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220" t="s">
        <v>87</v>
      </c>
      <c r="BK156" s="221">
        <f>ROUND(P156*H156,2)</f>
        <v>0</v>
      </c>
      <c r="BL156" s="220" t="s">
        <v>158</v>
      </c>
      <c r="BM156" s="148" t="s">
        <v>1050</v>
      </c>
    </row>
    <row r="157" spans="1:65" s="12" customFormat="1">
      <c r="B157" s="262"/>
      <c r="C157" s="258"/>
      <c r="D157" s="261" t="s">
        <v>160</v>
      </c>
      <c r="E157" s="271" t="s">
        <v>1</v>
      </c>
      <c r="F157" s="260" t="s">
        <v>1048</v>
      </c>
      <c r="G157" s="258"/>
      <c r="H157" s="259">
        <v>54.75</v>
      </c>
      <c r="I157" s="155"/>
      <c r="J157" s="155"/>
      <c r="K157" s="258"/>
      <c r="L157" s="258"/>
      <c r="M157" s="150"/>
      <c r="N157" s="257"/>
      <c r="O157" s="256"/>
      <c r="P157" s="256"/>
      <c r="Q157" s="256"/>
      <c r="R157" s="256"/>
      <c r="S157" s="256"/>
      <c r="T157" s="256"/>
      <c r="U157" s="256"/>
      <c r="V157" s="256"/>
      <c r="W157" s="256"/>
      <c r="X157" s="255"/>
      <c r="AT157" s="152" t="s">
        <v>160</v>
      </c>
      <c r="AU157" s="152" t="s">
        <v>89</v>
      </c>
      <c r="AV157" s="12" t="s">
        <v>89</v>
      </c>
      <c r="AW157" s="12" t="s">
        <v>5</v>
      </c>
      <c r="AX157" s="12" t="s">
        <v>79</v>
      </c>
      <c r="AY157" s="152" t="s">
        <v>151</v>
      </c>
    </row>
    <row r="158" spans="1:65" s="12" customFormat="1">
      <c r="B158" s="262"/>
      <c r="C158" s="258"/>
      <c r="D158" s="261" t="s">
        <v>160</v>
      </c>
      <c r="E158" s="271" t="s">
        <v>1</v>
      </c>
      <c r="F158" s="260" t="s">
        <v>1047</v>
      </c>
      <c r="G158" s="258"/>
      <c r="H158" s="259">
        <v>150</v>
      </c>
      <c r="I158" s="155"/>
      <c r="J158" s="155"/>
      <c r="K158" s="258"/>
      <c r="L158" s="258"/>
      <c r="M158" s="150"/>
      <c r="N158" s="257"/>
      <c r="O158" s="256"/>
      <c r="P158" s="256"/>
      <c r="Q158" s="256"/>
      <c r="R158" s="256"/>
      <c r="S158" s="256"/>
      <c r="T158" s="256"/>
      <c r="U158" s="256"/>
      <c r="V158" s="256"/>
      <c r="W158" s="256"/>
      <c r="X158" s="255"/>
      <c r="AT158" s="152" t="s">
        <v>160</v>
      </c>
      <c r="AU158" s="152" t="s">
        <v>89</v>
      </c>
      <c r="AV158" s="12" t="s">
        <v>89</v>
      </c>
      <c r="AW158" s="12" t="s">
        <v>5</v>
      </c>
      <c r="AX158" s="12" t="s">
        <v>79</v>
      </c>
      <c r="AY158" s="152" t="s">
        <v>151</v>
      </c>
    </row>
    <row r="159" spans="1:65" s="13" customFormat="1">
      <c r="B159" s="270"/>
      <c r="C159" s="266"/>
      <c r="D159" s="261" t="s">
        <v>160</v>
      </c>
      <c r="E159" s="269" t="s">
        <v>1</v>
      </c>
      <c r="F159" s="268" t="s">
        <v>162</v>
      </c>
      <c r="G159" s="266"/>
      <c r="H159" s="267">
        <v>204.75</v>
      </c>
      <c r="I159" s="162"/>
      <c r="J159" s="162"/>
      <c r="K159" s="266"/>
      <c r="L159" s="266"/>
      <c r="M159" s="158"/>
      <c r="N159" s="265"/>
      <c r="O159" s="264"/>
      <c r="P159" s="264"/>
      <c r="Q159" s="264"/>
      <c r="R159" s="264"/>
      <c r="S159" s="264"/>
      <c r="T159" s="264"/>
      <c r="U159" s="264"/>
      <c r="V159" s="264"/>
      <c r="W159" s="264"/>
      <c r="X159" s="263"/>
      <c r="AT159" s="159" t="s">
        <v>160</v>
      </c>
      <c r="AU159" s="159" t="s">
        <v>89</v>
      </c>
      <c r="AV159" s="13" t="s">
        <v>158</v>
      </c>
      <c r="AW159" s="13" t="s">
        <v>5</v>
      </c>
      <c r="AX159" s="13" t="s">
        <v>87</v>
      </c>
      <c r="AY159" s="159" t="s">
        <v>151</v>
      </c>
    </row>
    <row r="160" spans="1:65" s="213" customFormat="1" ht="24.2" customHeight="1">
      <c r="A160" s="216"/>
      <c r="B160" s="234"/>
      <c r="C160" s="233" t="s">
        <v>181</v>
      </c>
      <c r="D160" s="233" t="s">
        <v>154</v>
      </c>
      <c r="E160" s="232" t="s">
        <v>182</v>
      </c>
      <c r="F160" s="228" t="s">
        <v>183</v>
      </c>
      <c r="G160" s="231" t="s">
        <v>97</v>
      </c>
      <c r="H160" s="230">
        <v>204.75</v>
      </c>
      <c r="I160" s="141"/>
      <c r="J160" s="141"/>
      <c r="K160" s="229">
        <f>ROUND(P160*H160,2)</f>
        <v>0</v>
      </c>
      <c r="L160" s="228" t="s">
        <v>631</v>
      </c>
      <c r="M160" s="217"/>
      <c r="N160" s="143" t="s">
        <v>1</v>
      </c>
      <c r="O160" s="252" t="s">
        <v>42</v>
      </c>
      <c r="P160" s="251">
        <f>I160+J160</f>
        <v>0</v>
      </c>
      <c r="Q160" s="251">
        <f>ROUND(I160*H160,2)</f>
        <v>0</v>
      </c>
      <c r="R160" s="251">
        <f>ROUND(J160*H160,2)</f>
        <v>0</v>
      </c>
      <c r="S160" s="250"/>
      <c r="T160" s="249">
        <f>S160*H160</f>
        <v>0</v>
      </c>
      <c r="U160" s="249">
        <v>0</v>
      </c>
      <c r="V160" s="249">
        <f>U160*H160</f>
        <v>0</v>
      </c>
      <c r="W160" s="249">
        <v>0</v>
      </c>
      <c r="X160" s="248">
        <f>W160*H160</f>
        <v>0</v>
      </c>
      <c r="Y160" s="216"/>
      <c r="Z160" s="216"/>
      <c r="AA160" s="216"/>
      <c r="AB160" s="216"/>
      <c r="AC160" s="216"/>
      <c r="AD160" s="216"/>
      <c r="AE160" s="216"/>
      <c r="AR160" s="148" t="s">
        <v>158</v>
      </c>
      <c r="AT160" s="148" t="s">
        <v>154</v>
      </c>
      <c r="AU160" s="148" t="s">
        <v>89</v>
      </c>
      <c r="AY160" s="220" t="s">
        <v>151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220" t="s">
        <v>87</v>
      </c>
      <c r="BK160" s="221">
        <f>ROUND(P160*H160,2)</f>
        <v>0</v>
      </c>
      <c r="BL160" s="220" t="s">
        <v>158</v>
      </c>
      <c r="BM160" s="148" t="s">
        <v>1049</v>
      </c>
    </row>
    <row r="161" spans="1:65" s="12" customFormat="1">
      <c r="B161" s="262"/>
      <c r="C161" s="258"/>
      <c r="D161" s="261" t="s">
        <v>160</v>
      </c>
      <c r="E161" s="271" t="s">
        <v>1</v>
      </c>
      <c r="F161" s="260" t="s">
        <v>1048</v>
      </c>
      <c r="G161" s="258"/>
      <c r="H161" s="259">
        <v>54.75</v>
      </c>
      <c r="I161" s="155"/>
      <c r="J161" s="155"/>
      <c r="K161" s="258"/>
      <c r="L161" s="258"/>
      <c r="M161" s="150"/>
      <c r="N161" s="257"/>
      <c r="O161" s="256"/>
      <c r="P161" s="256"/>
      <c r="Q161" s="256"/>
      <c r="R161" s="256"/>
      <c r="S161" s="256"/>
      <c r="T161" s="256"/>
      <c r="U161" s="256"/>
      <c r="V161" s="256"/>
      <c r="W161" s="256"/>
      <c r="X161" s="255"/>
      <c r="AT161" s="152" t="s">
        <v>160</v>
      </c>
      <c r="AU161" s="152" t="s">
        <v>89</v>
      </c>
      <c r="AV161" s="12" t="s">
        <v>89</v>
      </c>
      <c r="AW161" s="12" t="s">
        <v>5</v>
      </c>
      <c r="AX161" s="12" t="s">
        <v>79</v>
      </c>
      <c r="AY161" s="152" t="s">
        <v>151</v>
      </c>
    </row>
    <row r="162" spans="1:65" s="12" customFormat="1">
      <c r="B162" s="262"/>
      <c r="C162" s="258"/>
      <c r="D162" s="261" t="s">
        <v>160</v>
      </c>
      <c r="E162" s="271" t="s">
        <v>1</v>
      </c>
      <c r="F162" s="260" t="s">
        <v>1047</v>
      </c>
      <c r="G162" s="258"/>
      <c r="H162" s="259">
        <v>150</v>
      </c>
      <c r="I162" s="155"/>
      <c r="J162" s="155"/>
      <c r="K162" s="258"/>
      <c r="L162" s="258"/>
      <c r="M162" s="150"/>
      <c r="N162" s="257"/>
      <c r="O162" s="256"/>
      <c r="P162" s="256"/>
      <c r="Q162" s="256"/>
      <c r="R162" s="256"/>
      <c r="S162" s="256"/>
      <c r="T162" s="256"/>
      <c r="U162" s="256"/>
      <c r="V162" s="256"/>
      <c r="W162" s="256"/>
      <c r="X162" s="255"/>
      <c r="AT162" s="152" t="s">
        <v>160</v>
      </c>
      <c r="AU162" s="152" t="s">
        <v>89</v>
      </c>
      <c r="AV162" s="12" t="s">
        <v>89</v>
      </c>
      <c r="AW162" s="12" t="s">
        <v>5</v>
      </c>
      <c r="AX162" s="12" t="s">
        <v>79</v>
      </c>
      <c r="AY162" s="152" t="s">
        <v>151</v>
      </c>
    </row>
    <row r="163" spans="1:65" s="13" customFormat="1">
      <c r="B163" s="270"/>
      <c r="C163" s="266"/>
      <c r="D163" s="261" t="s">
        <v>160</v>
      </c>
      <c r="E163" s="269" t="s">
        <v>1</v>
      </c>
      <c r="F163" s="268" t="s">
        <v>162</v>
      </c>
      <c r="G163" s="266"/>
      <c r="H163" s="267">
        <v>204.75</v>
      </c>
      <c r="I163" s="162"/>
      <c r="J163" s="162"/>
      <c r="K163" s="266"/>
      <c r="L163" s="266"/>
      <c r="M163" s="158"/>
      <c r="N163" s="265"/>
      <c r="O163" s="264"/>
      <c r="P163" s="264"/>
      <c r="Q163" s="264"/>
      <c r="R163" s="264"/>
      <c r="S163" s="264"/>
      <c r="T163" s="264"/>
      <c r="U163" s="264"/>
      <c r="V163" s="264"/>
      <c r="W163" s="264"/>
      <c r="X163" s="263"/>
      <c r="AT163" s="159" t="s">
        <v>160</v>
      </c>
      <c r="AU163" s="159" t="s">
        <v>89</v>
      </c>
      <c r="AV163" s="13" t="s">
        <v>158</v>
      </c>
      <c r="AW163" s="13" t="s">
        <v>5</v>
      </c>
      <c r="AX163" s="13" t="s">
        <v>87</v>
      </c>
      <c r="AY163" s="159" t="s">
        <v>151</v>
      </c>
    </row>
    <row r="164" spans="1:65" s="235" customFormat="1" ht="22.9" customHeight="1">
      <c r="B164" s="247"/>
      <c r="C164" s="242"/>
      <c r="D164" s="246" t="s">
        <v>78</v>
      </c>
      <c r="E164" s="245" t="s">
        <v>185</v>
      </c>
      <c r="F164" s="245" t="s">
        <v>186</v>
      </c>
      <c r="G164" s="242"/>
      <c r="H164" s="242"/>
      <c r="I164" s="244"/>
      <c r="J164" s="244"/>
      <c r="K164" s="243">
        <f>BK164</f>
        <v>0</v>
      </c>
      <c r="L164" s="242"/>
      <c r="M164" s="241"/>
      <c r="N164" s="240"/>
      <c r="O164" s="237"/>
      <c r="P164" s="237"/>
      <c r="Q164" s="239">
        <f>SUM(Q165:Q174)</f>
        <v>0</v>
      </c>
      <c r="R164" s="239">
        <f>SUM(R165:R174)</f>
        <v>0</v>
      </c>
      <c r="S164" s="237"/>
      <c r="T164" s="238">
        <f>SUM(T165:T174)</f>
        <v>0</v>
      </c>
      <c r="U164" s="237"/>
      <c r="V164" s="238">
        <f>SUM(V165:V174)</f>
        <v>0</v>
      </c>
      <c r="W164" s="237"/>
      <c r="X164" s="236">
        <f>SUM(X165:X174)</f>
        <v>0</v>
      </c>
      <c r="AR164" s="125" t="s">
        <v>87</v>
      </c>
      <c r="AT164" s="132" t="s">
        <v>78</v>
      </c>
      <c r="AU164" s="132" t="s">
        <v>87</v>
      </c>
      <c r="AY164" s="125" t="s">
        <v>151</v>
      </c>
      <c r="BK164" s="133">
        <f>SUM(BK165:BK174)</f>
        <v>0</v>
      </c>
    </row>
    <row r="165" spans="1:65" s="213" customFormat="1" ht="24.2" customHeight="1">
      <c r="A165" s="216"/>
      <c r="B165" s="234"/>
      <c r="C165" s="233" t="s">
        <v>187</v>
      </c>
      <c r="D165" s="233" t="s">
        <v>154</v>
      </c>
      <c r="E165" s="232" t="s">
        <v>188</v>
      </c>
      <c r="F165" s="228" t="s">
        <v>189</v>
      </c>
      <c r="G165" s="231" t="s">
        <v>190</v>
      </c>
      <c r="H165" s="230">
        <v>10</v>
      </c>
      <c r="I165" s="141"/>
      <c r="J165" s="141"/>
      <c r="K165" s="229">
        <f>ROUND(P165*H165,2)</f>
        <v>0</v>
      </c>
      <c r="L165" s="228" t="s">
        <v>631</v>
      </c>
      <c r="M165" s="217"/>
      <c r="N165" s="143" t="s">
        <v>1</v>
      </c>
      <c r="O165" s="252" t="s">
        <v>42</v>
      </c>
      <c r="P165" s="251">
        <f>I165+J165</f>
        <v>0</v>
      </c>
      <c r="Q165" s="251">
        <f>ROUND(I165*H165,2)</f>
        <v>0</v>
      </c>
      <c r="R165" s="251">
        <f>ROUND(J165*H165,2)</f>
        <v>0</v>
      </c>
      <c r="S165" s="250"/>
      <c r="T165" s="249">
        <f>S165*H165</f>
        <v>0</v>
      </c>
      <c r="U165" s="249">
        <v>0</v>
      </c>
      <c r="V165" s="249">
        <f>U165*H165</f>
        <v>0</v>
      </c>
      <c r="W165" s="249">
        <v>0</v>
      </c>
      <c r="X165" s="248">
        <f>W165*H165</f>
        <v>0</v>
      </c>
      <c r="Y165" s="216"/>
      <c r="Z165" s="216"/>
      <c r="AA165" s="216"/>
      <c r="AB165" s="216"/>
      <c r="AC165" s="216"/>
      <c r="AD165" s="216"/>
      <c r="AE165" s="216"/>
      <c r="AR165" s="148" t="s">
        <v>158</v>
      </c>
      <c r="AT165" s="148" t="s">
        <v>154</v>
      </c>
      <c r="AU165" s="148" t="s">
        <v>89</v>
      </c>
      <c r="AY165" s="220" t="s">
        <v>151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220" t="s">
        <v>87</v>
      </c>
      <c r="BK165" s="221">
        <f>ROUND(P165*H165,2)</f>
        <v>0</v>
      </c>
      <c r="BL165" s="220" t="s">
        <v>158</v>
      </c>
      <c r="BM165" s="148" t="s">
        <v>1046</v>
      </c>
    </row>
    <row r="166" spans="1:65" s="12" customFormat="1">
      <c r="B166" s="262"/>
      <c r="C166" s="258"/>
      <c r="D166" s="261" t="s">
        <v>160</v>
      </c>
      <c r="E166" s="271" t="s">
        <v>1</v>
      </c>
      <c r="F166" s="260" t="s">
        <v>197</v>
      </c>
      <c r="G166" s="258"/>
      <c r="H166" s="259">
        <v>10</v>
      </c>
      <c r="I166" s="155"/>
      <c r="J166" s="155"/>
      <c r="K166" s="258"/>
      <c r="L166" s="258"/>
      <c r="M166" s="150"/>
      <c r="N166" s="257"/>
      <c r="O166" s="256"/>
      <c r="P166" s="256"/>
      <c r="Q166" s="256"/>
      <c r="R166" s="256"/>
      <c r="S166" s="256"/>
      <c r="T166" s="256"/>
      <c r="U166" s="256"/>
      <c r="V166" s="256"/>
      <c r="W166" s="256"/>
      <c r="X166" s="255"/>
      <c r="AT166" s="152" t="s">
        <v>160</v>
      </c>
      <c r="AU166" s="152" t="s">
        <v>89</v>
      </c>
      <c r="AV166" s="12" t="s">
        <v>89</v>
      </c>
      <c r="AW166" s="12" t="s">
        <v>5</v>
      </c>
      <c r="AX166" s="12" t="s">
        <v>79</v>
      </c>
      <c r="AY166" s="152" t="s">
        <v>151</v>
      </c>
    </row>
    <row r="167" spans="1:65" s="13" customFormat="1">
      <c r="B167" s="270"/>
      <c r="C167" s="266"/>
      <c r="D167" s="261" t="s">
        <v>160</v>
      </c>
      <c r="E167" s="269" t="s">
        <v>1</v>
      </c>
      <c r="F167" s="268" t="s">
        <v>162</v>
      </c>
      <c r="G167" s="266"/>
      <c r="H167" s="267">
        <v>10</v>
      </c>
      <c r="I167" s="162"/>
      <c r="J167" s="162"/>
      <c r="K167" s="266"/>
      <c r="L167" s="266"/>
      <c r="M167" s="158"/>
      <c r="N167" s="265"/>
      <c r="O167" s="264"/>
      <c r="P167" s="264"/>
      <c r="Q167" s="264"/>
      <c r="R167" s="264"/>
      <c r="S167" s="264"/>
      <c r="T167" s="264"/>
      <c r="U167" s="264"/>
      <c r="V167" s="264"/>
      <c r="W167" s="264"/>
      <c r="X167" s="263"/>
      <c r="AT167" s="159" t="s">
        <v>160</v>
      </c>
      <c r="AU167" s="159" t="s">
        <v>89</v>
      </c>
      <c r="AV167" s="13" t="s">
        <v>158</v>
      </c>
      <c r="AW167" s="13" t="s">
        <v>5</v>
      </c>
      <c r="AX167" s="13" t="s">
        <v>87</v>
      </c>
      <c r="AY167" s="159" t="s">
        <v>151</v>
      </c>
    </row>
    <row r="168" spans="1:65" s="213" customFormat="1" ht="24.2" customHeight="1">
      <c r="A168" s="216"/>
      <c r="B168" s="234"/>
      <c r="C168" s="233" t="s">
        <v>152</v>
      </c>
      <c r="D168" s="233" t="s">
        <v>154</v>
      </c>
      <c r="E168" s="232" t="s">
        <v>193</v>
      </c>
      <c r="F168" s="228" t="s">
        <v>194</v>
      </c>
      <c r="G168" s="231" t="s">
        <v>190</v>
      </c>
      <c r="H168" s="230">
        <v>100</v>
      </c>
      <c r="I168" s="141"/>
      <c r="J168" s="141"/>
      <c r="K168" s="229">
        <f>ROUND(P168*H168,2)</f>
        <v>0</v>
      </c>
      <c r="L168" s="228" t="s">
        <v>631</v>
      </c>
      <c r="M168" s="217"/>
      <c r="N168" s="143" t="s">
        <v>1</v>
      </c>
      <c r="O168" s="252" t="s">
        <v>42</v>
      </c>
      <c r="P168" s="251">
        <f>I168+J168</f>
        <v>0</v>
      </c>
      <c r="Q168" s="251">
        <f>ROUND(I168*H168,2)</f>
        <v>0</v>
      </c>
      <c r="R168" s="251">
        <f>ROUND(J168*H168,2)</f>
        <v>0</v>
      </c>
      <c r="S168" s="250"/>
      <c r="T168" s="249">
        <f>S168*H168</f>
        <v>0</v>
      </c>
      <c r="U168" s="249">
        <v>0</v>
      </c>
      <c r="V168" s="249">
        <f>U168*H168</f>
        <v>0</v>
      </c>
      <c r="W168" s="249">
        <v>0</v>
      </c>
      <c r="X168" s="248">
        <f>W168*H168</f>
        <v>0</v>
      </c>
      <c r="Y168" s="216"/>
      <c r="Z168" s="216"/>
      <c r="AA168" s="216"/>
      <c r="AB168" s="216"/>
      <c r="AC168" s="216"/>
      <c r="AD168" s="216"/>
      <c r="AE168" s="216"/>
      <c r="AR168" s="148" t="s">
        <v>158</v>
      </c>
      <c r="AT168" s="148" t="s">
        <v>154</v>
      </c>
      <c r="AU168" s="148" t="s">
        <v>89</v>
      </c>
      <c r="AY168" s="220" t="s">
        <v>151</v>
      </c>
      <c r="BE168" s="221">
        <f>IF(O168="základní",K168,0)</f>
        <v>0</v>
      </c>
      <c r="BF168" s="221">
        <f>IF(O168="snížená",K168,0)</f>
        <v>0</v>
      </c>
      <c r="BG168" s="221">
        <f>IF(O168="zákl. přenesená",K168,0)</f>
        <v>0</v>
      </c>
      <c r="BH168" s="221">
        <f>IF(O168="sníž. přenesená",K168,0)</f>
        <v>0</v>
      </c>
      <c r="BI168" s="221">
        <f>IF(O168="nulová",K168,0)</f>
        <v>0</v>
      </c>
      <c r="BJ168" s="220" t="s">
        <v>87</v>
      </c>
      <c r="BK168" s="221">
        <f>ROUND(P168*H168,2)</f>
        <v>0</v>
      </c>
      <c r="BL168" s="220" t="s">
        <v>158</v>
      </c>
      <c r="BM168" s="148" t="s">
        <v>1045</v>
      </c>
    </row>
    <row r="169" spans="1:65" s="12" customFormat="1">
      <c r="B169" s="262"/>
      <c r="C169" s="258"/>
      <c r="D169" s="261" t="s">
        <v>160</v>
      </c>
      <c r="E169" s="271" t="s">
        <v>1</v>
      </c>
      <c r="F169" s="260" t="s">
        <v>197</v>
      </c>
      <c r="G169" s="258"/>
      <c r="H169" s="259">
        <v>10</v>
      </c>
      <c r="I169" s="155"/>
      <c r="J169" s="155"/>
      <c r="K169" s="258"/>
      <c r="L169" s="258"/>
      <c r="M169" s="150"/>
      <c r="N169" s="257"/>
      <c r="O169" s="256"/>
      <c r="P169" s="256"/>
      <c r="Q169" s="256"/>
      <c r="R169" s="256"/>
      <c r="S169" s="256"/>
      <c r="T169" s="256"/>
      <c r="U169" s="256"/>
      <c r="V169" s="256"/>
      <c r="W169" s="256"/>
      <c r="X169" s="255"/>
      <c r="AT169" s="152" t="s">
        <v>160</v>
      </c>
      <c r="AU169" s="152" t="s">
        <v>89</v>
      </c>
      <c r="AV169" s="12" t="s">
        <v>89</v>
      </c>
      <c r="AW169" s="12" t="s">
        <v>5</v>
      </c>
      <c r="AX169" s="12" t="s">
        <v>79</v>
      </c>
      <c r="AY169" s="152" t="s">
        <v>151</v>
      </c>
    </row>
    <row r="170" spans="1:65" s="13" customFormat="1">
      <c r="B170" s="270"/>
      <c r="C170" s="266"/>
      <c r="D170" s="261" t="s">
        <v>160</v>
      </c>
      <c r="E170" s="269" t="s">
        <v>1</v>
      </c>
      <c r="F170" s="268" t="s">
        <v>162</v>
      </c>
      <c r="G170" s="266"/>
      <c r="H170" s="267">
        <v>10</v>
      </c>
      <c r="I170" s="162"/>
      <c r="J170" s="162"/>
      <c r="K170" s="266"/>
      <c r="L170" s="266"/>
      <c r="M170" s="158"/>
      <c r="N170" s="265"/>
      <c r="O170" s="264"/>
      <c r="P170" s="264"/>
      <c r="Q170" s="264"/>
      <c r="R170" s="264"/>
      <c r="S170" s="264"/>
      <c r="T170" s="264"/>
      <c r="U170" s="264"/>
      <c r="V170" s="264"/>
      <c r="W170" s="264"/>
      <c r="X170" s="263"/>
      <c r="AT170" s="159" t="s">
        <v>160</v>
      </c>
      <c r="AU170" s="159" t="s">
        <v>89</v>
      </c>
      <c r="AV170" s="13" t="s">
        <v>158</v>
      </c>
      <c r="AW170" s="13" t="s">
        <v>5</v>
      </c>
      <c r="AX170" s="13" t="s">
        <v>87</v>
      </c>
      <c r="AY170" s="159" t="s">
        <v>151</v>
      </c>
    </row>
    <row r="171" spans="1:65" s="12" customFormat="1">
      <c r="B171" s="262"/>
      <c r="C171" s="258"/>
      <c r="D171" s="261" t="s">
        <v>160</v>
      </c>
      <c r="E171" s="258"/>
      <c r="F171" s="260" t="s">
        <v>1044</v>
      </c>
      <c r="G171" s="258"/>
      <c r="H171" s="259">
        <v>100</v>
      </c>
      <c r="I171" s="155"/>
      <c r="J171" s="155"/>
      <c r="K171" s="258"/>
      <c r="L171" s="258"/>
      <c r="M171" s="150"/>
      <c r="N171" s="257"/>
      <c r="O171" s="256"/>
      <c r="P171" s="256"/>
      <c r="Q171" s="256"/>
      <c r="R171" s="256"/>
      <c r="S171" s="256"/>
      <c r="T171" s="256"/>
      <c r="U171" s="256"/>
      <c r="V171" s="256"/>
      <c r="W171" s="256"/>
      <c r="X171" s="255"/>
      <c r="AT171" s="152" t="s">
        <v>160</v>
      </c>
      <c r="AU171" s="152" t="s">
        <v>89</v>
      </c>
      <c r="AV171" s="12" t="s">
        <v>89</v>
      </c>
      <c r="AW171" s="12" t="s">
        <v>4</v>
      </c>
      <c r="AX171" s="12" t="s">
        <v>87</v>
      </c>
      <c r="AY171" s="152" t="s">
        <v>151</v>
      </c>
    </row>
    <row r="172" spans="1:65" s="213" customFormat="1" ht="24.2" customHeight="1">
      <c r="A172" s="216"/>
      <c r="B172" s="234"/>
      <c r="C172" s="233" t="s">
        <v>197</v>
      </c>
      <c r="D172" s="233" t="s">
        <v>154</v>
      </c>
      <c r="E172" s="232" t="s">
        <v>198</v>
      </c>
      <c r="F172" s="228" t="s">
        <v>199</v>
      </c>
      <c r="G172" s="231" t="s">
        <v>200</v>
      </c>
      <c r="H172" s="230">
        <v>8.3350000000000009</v>
      </c>
      <c r="I172" s="141"/>
      <c r="J172" s="141"/>
      <c r="K172" s="229">
        <f>ROUND(P172*H172,2)</f>
        <v>0</v>
      </c>
      <c r="L172" s="228" t="s">
        <v>631</v>
      </c>
      <c r="M172" s="217"/>
      <c r="N172" s="143" t="s">
        <v>1</v>
      </c>
      <c r="O172" s="252" t="s">
        <v>42</v>
      </c>
      <c r="P172" s="251">
        <f>I172+J172</f>
        <v>0</v>
      </c>
      <c r="Q172" s="251">
        <f>ROUND(I172*H172,2)</f>
        <v>0</v>
      </c>
      <c r="R172" s="251">
        <f>ROUND(J172*H172,2)</f>
        <v>0</v>
      </c>
      <c r="S172" s="250"/>
      <c r="T172" s="249">
        <f>S172*H172</f>
        <v>0</v>
      </c>
      <c r="U172" s="249">
        <v>0</v>
      </c>
      <c r="V172" s="249">
        <f>U172*H172</f>
        <v>0</v>
      </c>
      <c r="W172" s="249">
        <v>0</v>
      </c>
      <c r="X172" s="248">
        <f>W172*H172</f>
        <v>0</v>
      </c>
      <c r="Y172" s="216"/>
      <c r="Z172" s="216"/>
      <c r="AA172" s="216"/>
      <c r="AB172" s="216"/>
      <c r="AC172" s="216"/>
      <c r="AD172" s="216"/>
      <c r="AE172" s="216"/>
      <c r="AR172" s="148" t="s">
        <v>158</v>
      </c>
      <c r="AT172" s="148" t="s">
        <v>154</v>
      </c>
      <c r="AU172" s="148" t="s">
        <v>89</v>
      </c>
      <c r="AY172" s="220" t="s">
        <v>151</v>
      </c>
      <c r="BE172" s="221">
        <f>IF(O172="základní",K172,0)</f>
        <v>0</v>
      </c>
      <c r="BF172" s="221">
        <f>IF(O172="snížená",K172,0)</f>
        <v>0</v>
      </c>
      <c r="BG172" s="221">
        <f>IF(O172="zákl. přenesená",K172,0)</f>
        <v>0</v>
      </c>
      <c r="BH172" s="221">
        <f>IF(O172="sníž. přenesená",K172,0)</f>
        <v>0</v>
      </c>
      <c r="BI172" s="221">
        <f>IF(O172="nulová",K172,0)</f>
        <v>0</v>
      </c>
      <c r="BJ172" s="220" t="s">
        <v>87</v>
      </c>
      <c r="BK172" s="221">
        <f>ROUND(P172*H172,2)</f>
        <v>0</v>
      </c>
      <c r="BL172" s="220" t="s">
        <v>158</v>
      </c>
      <c r="BM172" s="148" t="s">
        <v>1043</v>
      </c>
    </row>
    <row r="173" spans="1:65" s="213" customFormat="1" ht="24.2" customHeight="1">
      <c r="A173" s="216"/>
      <c r="B173" s="234"/>
      <c r="C173" s="233" t="s">
        <v>202</v>
      </c>
      <c r="D173" s="233" t="s">
        <v>154</v>
      </c>
      <c r="E173" s="232" t="s">
        <v>203</v>
      </c>
      <c r="F173" s="228" t="s">
        <v>204</v>
      </c>
      <c r="G173" s="231" t="s">
        <v>200</v>
      </c>
      <c r="H173" s="230">
        <v>83.35</v>
      </c>
      <c r="I173" s="141"/>
      <c r="J173" s="141"/>
      <c r="K173" s="229">
        <f>ROUND(P173*H173,2)</f>
        <v>0</v>
      </c>
      <c r="L173" s="228" t="s">
        <v>631</v>
      </c>
      <c r="M173" s="217"/>
      <c r="N173" s="143" t="s">
        <v>1</v>
      </c>
      <c r="O173" s="252" t="s">
        <v>42</v>
      </c>
      <c r="P173" s="251">
        <f>I173+J173</f>
        <v>0</v>
      </c>
      <c r="Q173" s="251">
        <f>ROUND(I173*H173,2)</f>
        <v>0</v>
      </c>
      <c r="R173" s="251">
        <f>ROUND(J173*H173,2)</f>
        <v>0</v>
      </c>
      <c r="S173" s="250"/>
      <c r="T173" s="249">
        <f>S173*H173</f>
        <v>0</v>
      </c>
      <c r="U173" s="249">
        <v>0</v>
      </c>
      <c r="V173" s="249">
        <f>U173*H173</f>
        <v>0</v>
      </c>
      <c r="W173" s="249">
        <v>0</v>
      </c>
      <c r="X173" s="248">
        <f>W173*H173</f>
        <v>0</v>
      </c>
      <c r="Y173" s="216"/>
      <c r="Z173" s="216"/>
      <c r="AA173" s="216"/>
      <c r="AB173" s="216"/>
      <c r="AC173" s="216"/>
      <c r="AD173" s="216"/>
      <c r="AE173" s="216"/>
      <c r="AR173" s="148" t="s">
        <v>158</v>
      </c>
      <c r="AT173" s="148" t="s">
        <v>154</v>
      </c>
      <c r="AU173" s="148" t="s">
        <v>89</v>
      </c>
      <c r="AY173" s="220" t="s">
        <v>151</v>
      </c>
      <c r="BE173" s="221">
        <f>IF(O173="základní",K173,0)</f>
        <v>0</v>
      </c>
      <c r="BF173" s="221">
        <f>IF(O173="snížená",K173,0)</f>
        <v>0</v>
      </c>
      <c r="BG173" s="221">
        <f>IF(O173="zákl. přenesená",K173,0)</f>
        <v>0</v>
      </c>
      <c r="BH173" s="221">
        <f>IF(O173="sníž. přenesená",K173,0)</f>
        <v>0</v>
      </c>
      <c r="BI173" s="221">
        <f>IF(O173="nulová",K173,0)</f>
        <v>0</v>
      </c>
      <c r="BJ173" s="220" t="s">
        <v>87</v>
      </c>
      <c r="BK173" s="221">
        <f>ROUND(P173*H173,2)</f>
        <v>0</v>
      </c>
      <c r="BL173" s="220" t="s">
        <v>158</v>
      </c>
      <c r="BM173" s="148" t="s">
        <v>1042</v>
      </c>
    </row>
    <row r="174" spans="1:65" s="12" customFormat="1">
      <c r="B174" s="262"/>
      <c r="C174" s="258"/>
      <c r="D174" s="261" t="s">
        <v>160</v>
      </c>
      <c r="E174" s="258"/>
      <c r="F174" s="260" t="s">
        <v>1041</v>
      </c>
      <c r="G174" s="258"/>
      <c r="H174" s="259">
        <v>83.35</v>
      </c>
      <c r="I174" s="155"/>
      <c r="J174" s="155"/>
      <c r="K174" s="258"/>
      <c r="L174" s="258"/>
      <c r="M174" s="150"/>
      <c r="N174" s="257"/>
      <c r="O174" s="256"/>
      <c r="P174" s="256"/>
      <c r="Q174" s="256"/>
      <c r="R174" s="256"/>
      <c r="S174" s="256"/>
      <c r="T174" s="256"/>
      <c r="U174" s="256"/>
      <c r="V174" s="256"/>
      <c r="W174" s="256"/>
      <c r="X174" s="255"/>
      <c r="AT174" s="152" t="s">
        <v>160</v>
      </c>
      <c r="AU174" s="152" t="s">
        <v>89</v>
      </c>
      <c r="AV174" s="12" t="s">
        <v>89</v>
      </c>
      <c r="AW174" s="12" t="s">
        <v>4</v>
      </c>
      <c r="AX174" s="12" t="s">
        <v>87</v>
      </c>
      <c r="AY174" s="152" t="s">
        <v>151</v>
      </c>
    </row>
    <row r="175" spans="1:65" s="235" customFormat="1" ht="22.9" customHeight="1">
      <c r="B175" s="247"/>
      <c r="C175" s="242"/>
      <c r="D175" s="246" t="s">
        <v>78</v>
      </c>
      <c r="E175" s="245" t="s">
        <v>207</v>
      </c>
      <c r="F175" s="245" t="s">
        <v>208</v>
      </c>
      <c r="G175" s="242"/>
      <c r="H175" s="242"/>
      <c r="I175" s="244"/>
      <c r="J175" s="244"/>
      <c r="K175" s="243">
        <f>BK175</f>
        <v>0</v>
      </c>
      <c r="L175" s="242"/>
      <c r="M175" s="241"/>
      <c r="N175" s="240"/>
      <c r="O175" s="237"/>
      <c r="P175" s="237"/>
      <c r="Q175" s="239">
        <f>Q176</f>
        <v>0</v>
      </c>
      <c r="R175" s="239">
        <f>R176</f>
        <v>0</v>
      </c>
      <c r="S175" s="237"/>
      <c r="T175" s="238">
        <f>T176</f>
        <v>0</v>
      </c>
      <c r="U175" s="237"/>
      <c r="V175" s="238">
        <f>V176</f>
        <v>0</v>
      </c>
      <c r="W175" s="237"/>
      <c r="X175" s="236">
        <f>X176</f>
        <v>0</v>
      </c>
      <c r="AR175" s="125" t="s">
        <v>87</v>
      </c>
      <c r="AT175" s="132" t="s">
        <v>78</v>
      </c>
      <c r="AU175" s="132" t="s">
        <v>87</v>
      </c>
      <c r="AY175" s="125" t="s">
        <v>151</v>
      </c>
      <c r="BK175" s="133">
        <f>BK176</f>
        <v>0</v>
      </c>
    </row>
    <row r="176" spans="1:65" s="213" customFormat="1" ht="24">
      <c r="A176" s="216"/>
      <c r="B176" s="234"/>
      <c r="C176" s="233" t="s">
        <v>209</v>
      </c>
      <c r="D176" s="233" t="s">
        <v>154</v>
      </c>
      <c r="E176" s="232" t="s">
        <v>1040</v>
      </c>
      <c r="F176" s="228" t="s">
        <v>1039</v>
      </c>
      <c r="G176" s="231" t="s">
        <v>200</v>
      </c>
      <c r="H176" s="230">
        <v>0.157</v>
      </c>
      <c r="I176" s="141"/>
      <c r="J176" s="141"/>
      <c r="K176" s="229">
        <f>ROUND(P176*H176,2)</f>
        <v>0</v>
      </c>
      <c r="L176" s="228" t="s">
        <v>631</v>
      </c>
      <c r="M176" s="217"/>
      <c r="N176" s="143" t="s">
        <v>1</v>
      </c>
      <c r="O176" s="252" t="s">
        <v>42</v>
      </c>
      <c r="P176" s="251">
        <f>I176+J176</f>
        <v>0</v>
      </c>
      <c r="Q176" s="251">
        <f>ROUND(I176*H176,2)</f>
        <v>0</v>
      </c>
      <c r="R176" s="251">
        <f>ROUND(J176*H176,2)</f>
        <v>0</v>
      </c>
      <c r="S176" s="250"/>
      <c r="T176" s="249">
        <f>S176*H176</f>
        <v>0</v>
      </c>
      <c r="U176" s="249">
        <v>0</v>
      </c>
      <c r="V176" s="249">
        <f>U176*H176</f>
        <v>0</v>
      </c>
      <c r="W176" s="249">
        <v>0</v>
      </c>
      <c r="X176" s="248">
        <f>W176*H176</f>
        <v>0</v>
      </c>
      <c r="Y176" s="216"/>
      <c r="Z176" s="216"/>
      <c r="AA176" s="216"/>
      <c r="AB176" s="216"/>
      <c r="AC176" s="216"/>
      <c r="AD176" s="216"/>
      <c r="AE176" s="216"/>
      <c r="AR176" s="148" t="s">
        <v>158</v>
      </c>
      <c r="AT176" s="148" t="s">
        <v>154</v>
      </c>
      <c r="AU176" s="148" t="s">
        <v>89</v>
      </c>
      <c r="AY176" s="220" t="s">
        <v>151</v>
      </c>
      <c r="BE176" s="221">
        <f>IF(O176="základní",K176,0)</f>
        <v>0</v>
      </c>
      <c r="BF176" s="221">
        <f>IF(O176="snížená",K176,0)</f>
        <v>0</v>
      </c>
      <c r="BG176" s="221">
        <f>IF(O176="zákl. přenesená",K176,0)</f>
        <v>0</v>
      </c>
      <c r="BH176" s="221">
        <f>IF(O176="sníž. přenesená",K176,0)</f>
        <v>0</v>
      </c>
      <c r="BI176" s="221">
        <f>IF(O176="nulová",K176,0)</f>
        <v>0</v>
      </c>
      <c r="BJ176" s="220" t="s">
        <v>87</v>
      </c>
      <c r="BK176" s="221">
        <f>ROUND(P176*H176,2)</f>
        <v>0</v>
      </c>
      <c r="BL176" s="220" t="s">
        <v>158</v>
      </c>
      <c r="BM176" s="148" t="s">
        <v>1038</v>
      </c>
    </row>
    <row r="177" spans="1:65" s="235" customFormat="1" ht="25.9" customHeight="1">
      <c r="B177" s="247"/>
      <c r="C177" s="242"/>
      <c r="D177" s="246" t="s">
        <v>78</v>
      </c>
      <c r="E177" s="254" t="s">
        <v>213</v>
      </c>
      <c r="F177" s="254" t="s">
        <v>214</v>
      </c>
      <c r="G177" s="242"/>
      <c r="H177" s="242"/>
      <c r="I177" s="244"/>
      <c r="J177" s="244"/>
      <c r="K177" s="253">
        <f>BK177</f>
        <v>0</v>
      </c>
      <c r="L177" s="242"/>
      <c r="M177" s="241"/>
      <c r="N177" s="240"/>
      <c r="O177" s="237"/>
      <c r="P177" s="237"/>
      <c r="Q177" s="239">
        <f>Q178+Q230+Q238+Q246+Q248+Q269+Q325+Q334</f>
        <v>0</v>
      </c>
      <c r="R177" s="239">
        <f>R178+R230+R238+R246+R248+R269+R325+R334</f>
        <v>0</v>
      </c>
      <c r="S177" s="237"/>
      <c r="T177" s="238">
        <f>T178+T230+T238+T246+T248+T269+T325+T334</f>
        <v>0</v>
      </c>
      <c r="U177" s="237"/>
      <c r="V177" s="238">
        <f>V178+V230+V238+V246+V248+V269+V325+V334</f>
        <v>8.8864669800000016</v>
      </c>
      <c r="W177" s="237"/>
      <c r="X177" s="236">
        <f>X178+X230+X238+X246+X248+X269+X325+X334</f>
        <v>8.3354182300000002</v>
      </c>
      <c r="AR177" s="125" t="s">
        <v>89</v>
      </c>
      <c r="AT177" s="132" t="s">
        <v>78</v>
      </c>
      <c r="AU177" s="132" t="s">
        <v>79</v>
      </c>
      <c r="AY177" s="125" t="s">
        <v>151</v>
      </c>
      <c r="BK177" s="133">
        <f>BK178+BK230+BK238+BK246+BK248+BK269+BK325+BK334</f>
        <v>0</v>
      </c>
    </row>
    <row r="178" spans="1:65" s="235" customFormat="1" ht="22.9" customHeight="1">
      <c r="B178" s="247"/>
      <c r="C178" s="242"/>
      <c r="D178" s="246" t="s">
        <v>78</v>
      </c>
      <c r="E178" s="245" t="s">
        <v>215</v>
      </c>
      <c r="F178" s="245" t="s">
        <v>216</v>
      </c>
      <c r="G178" s="242"/>
      <c r="H178" s="242"/>
      <c r="I178" s="244"/>
      <c r="J178" s="244"/>
      <c r="K178" s="243">
        <f>BK178</f>
        <v>0</v>
      </c>
      <c r="L178" s="242"/>
      <c r="M178" s="241"/>
      <c r="N178" s="240"/>
      <c r="O178" s="237"/>
      <c r="P178" s="237"/>
      <c r="Q178" s="239">
        <f>SUM(Q179:Q229)</f>
        <v>0</v>
      </c>
      <c r="R178" s="239">
        <f>SUM(R179:R229)</f>
        <v>0</v>
      </c>
      <c r="S178" s="237"/>
      <c r="T178" s="238">
        <f>SUM(T179:T229)</f>
        <v>0</v>
      </c>
      <c r="U178" s="237"/>
      <c r="V178" s="238">
        <f>SUM(V179:V229)</f>
        <v>3.5020179700000003</v>
      </c>
      <c r="W178" s="237"/>
      <c r="X178" s="236">
        <f>SUM(X179:X229)</f>
        <v>1.4966984999999999</v>
      </c>
      <c r="AR178" s="125" t="s">
        <v>89</v>
      </c>
      <c r="AT178" s="132" t="s">
        <v>78</v>
      </c>
      <c r="AU178" s="132" t="s">
        <v>87</v>
      </c>
      <c r="AY178" s="125" t="s">
        <v>151</v>
      </c>
      <c r="BK178" s="133">
        <f>SUM(BK179:BK229)</f>
        <v>0</v>
      </c>
    </row>
    <row r="179" spans="1:65" s="213" customFormat="1" ht="37.9" customHeight="1">
      <c r="A179" s="216"/>
      <c r="B179" s="234"/>
      <c r="C179" s="233" t="s">
        <v>217</v>
      </c>
      <c r="D179" s="233" t="s">
        <v>154</v>
      </c>
      <c r="E179" s="232" t="s">
        <v>218</v>
      </c>
      <c r="F179" s="228" t="s">
        <v>219</v>
      </c>
      <c r="G179" s="231" t="s">
        <v>190</v>
      </c>
      <c r="H179" s="230">
        <v>70.5</v>
      </c>
      <c r="I179" s="141"/>
      <c r="J179" s="141"/>
      <c r="K179" s="229">
        <f>ROUND(P179*H179,2)</f>
        <v>0</v>
      </c>
      <c r="L179" s="228" t="s">
        <v>1</v>
      </c>
      <c r="M179" s="217"/>
      <c r="N179" s="143" t="s">
        <v>1</v>
      </c>
      <c r="O179" s="252" t="s">
        <v>42</v>
      </c>
      <c r="P179" s="251">
        <f>I179+J179</f>
        <v>0</v>
      </c>
      <c r="Q179" s="251">
        <f>ROUND(I179*H179,2)</f>
        <v>0</v>
      </c>
      <c r="R179" s="251">
        <f>ROUND(J179*H179,2)</f>
        <v>0</v>
      </c>
      <c r="S179" s="250"/>
      <c r="T179" s="249">
        <f>S179*H179</f>
        <v>0</v>
      </c>
      <c r="U179" s="249">
        <v>1.5E-3</v>
      </c>
      <c r="V179" s="249">
        <f>U179*H179</f>
        <v>0.10575</v>
      </c>
      <c r="W179" s="249">
        <v>0</v>
      </c>
      <c r="X179" s="248">
        <f>W179*H179</f>
        <v>0</v>
      </c>
      <c r="Y179" s="216"/>
      <c r="Z179" s="216"/>
      <c r="AA179" s="216"/>
      <c r="AB179" s="216"/>
      <c r="AC179" s="216"/>
      <c r="AD179" s="216"/>
      <c r="AE179" s="216"/>
      <c r="AR179" s="148" t="s">
        <v>158</v>
      </c>
      <c r="AT179" s="148" t="s">
        <v>154</v>
      </c>
      <c r="AU179" s="148" t="s">
        <v>89</v>
      </c>
      <c r="AY179" s="220" t="s">
        <v>151</v>
      </c>
      <c r="BE179" s="221">
        <f>IF(O179="základní",K179,0)</f>
        <v>0</v>
      </c>
      <c r="BF179" s="221">
        <f>IF(O179="snížená",K179,0)</f>
        <v>0</v>
      </c>
      <c r="BG179" s="221">
        <f>IF(O179="zákl. přenesená",K179,0)</f>
        <v>0</v>
      </c>
      <c r="BH179" s="221">
        <f>IF(O179="sníž. přenesená",K179,0)</f>
        <v>0</v>
      </c>
      <c r="BI179" s="221">
        <f>IF(O179="nulová",K179,0)</f>
        <v>0</v>
      </c>
      <c r="BJ179" s="220" t="s">
        <v>87</v>
      </c>
      <c r="BK179" s="221">
        <f>ROUND(P179*H179,2)</f>
        <v>0</v>
      </c>
      <c r="BL179" s="220" t="s">
        <v>158</v>
      </c>
      <c r="BM179" s="148" t="s">
        <v>1037</v>
      </c>
    </row>
    <row r="180" spans="1:65" s="14" customFormat="1">
      <c r="B180" s="285"/>
      <c r="C180" s="282"/>
      <c r="D180" s="261" t="s">
        <v>160</v>
      </c>
      <c r="E180" s="283" t="s">
        <v>1</v>
      </c>
      <c r="F180" s="284" t="s">
        <v>221</v>
      </c>
      <c r="G180" s="282"/>
      <c r="H180" s="283" t="s">
        <v>1</v>
      </c>
      <c r="I180" s="168"/>
      <c r="J180" s="168"/>
      <c r="K180" s="282"/>
      <c r="L180" s="282"/>
      <c r="M180" s="165"/>
      <c r="N180" s="281"/>
      <c r="O180" s="280"/>
      <c r="P180" s="280"/>
      <c r="Q180" s="280"/>
      <c r="R180" s="280"/>
      <c r="S180" s="280"/>
      <c r="T180" s="280"/>
      <c r="U180" s="280"/>
      <c r="V180" s="280"/>
      <c r="W180" s="280"/>
      <c r="X180" s="279"/>
      <c r="AT180" s="166" t="s">
        <v>160</v>
      </c>
      <c r="AU180" s="166" t="s">
        <v>89</v>
      </c>
      <c r="AV180" s="14" t="s">
        <v>87</v>
      </c>
      <c r="AW180" s="14" t="s">
        <v>5</v>
      </c>
      <c r="AX180" s="14" t="s">
        <v>79</v>
      </c>
      <c r="AY180" s="166" t="s">
        <v>151</v>
      </c>
    </row>
    <row r="181" spans="1:65" s="14" customFormat="1">
      <c r="B181" s="285"/>
      <c r="C181" s="282"/>
      <c r="D181" s="261" t="s">
        <v>160</v>
      </c>
      <c r="E181" s="283" t="s">
        <v>1</v>
      </c>
      <c r="F181" s="284" t="s">
        <v>947</v>
      </c>
      <c r="G181" s="282"/>
      <c r="H181" s="283" t="s">
        <v>1</v>
      </c>
      <c r="I181" s="168"/>
      <c r="J181" s="168"/>
      <c r="K181" s="282"/>
      <c r="L181" s="282"/>
      <c r="M181" s="165"/>
      <c r="N181" s="281"/>
      <c r="O181" s="280"/>
      <c r="P181" s="280"/>
      <c r="Q181" s="280"/>
      <c r="R181" s="280"/>
      <c r="S181" s="280"/>
      <c r="T181" s="280"/>
      <c r="U181" s="280"/>
      <c r="V181" s="280"/>
      <c r="W181" s="280"/>
      <c r="X181" s="279"/>
      <c r="AT181" s="166" t="s">
        <v>160</v>
      </c>
      <c r="AU181" s="166" t="s">
        <v>89</v>
      </c>
      <c r="AV181" s="14" t="s">
        <v>87</v>
      </c>
      <c r="AW181" s="14" t="s">
        <v>5</v>
      </c>
      <c r="AX181" s="14" t="s">
        <v>79</v>
      </c>
      <c r="AY181" s="166" t="s">
        <v>151</v>
      </c>
    </row>
    <row r="182" spans="1:65" s="12" customFormat="1">
      <c r="B182" s="262"/>
      <c r="C182" s="258"/>
      <c r="D182" s="261" t="s">
        <v>160</v>
      </c>
      <c r="E182" s="271" t="s">
        <v>1</v>
      </c>
      <c r="F182" s="260" t="s">
        <v>938</v>
      </c>
      <c r="G182" s="258"/>
      <c r="H182" s="259">
        <v>70.5</v>
      </c>
      <c r="I182" s="155"/>
      <c r="J182" s="155"/>
      <c r="K182" s="258"/>
      <c r="L182" s="258"/>
      <c r="M182" s="150"/>
      <c r="N182" s="257"/>
      <c r="O182" s="256"/>
      <c r="P182" s="256"/>
      <c r="Q182" s="256"/>
      <c r="R182" s="256"/>
      <c r="S182" s="256"/>
      <c r="T182" s="256"/>
      <c r="U182" s="256"/>
      <c r="V182" s="256"/>
      <c r="W182" s="256"/>
      <c r="X182" s="255"/>
      <c r="AT182" s="152" t="s">
        <v>160</v>
      </c>
      <c r="AU182" s="152" t="s">
        <v>89</v>
      </c>
      <c r="AV182" s="12" t="s">
        <v>89</v>
      </c>
      <c r="AW182" s="12" t="s">
        <v>5</v>
      </c>
      <c r="AX182" s="12" t="s">
        <v>79</v>
      </c>
      <c r="AY182" s="152" t="s">
        <v>151</v>
      </c>
    </row>
    <row r="183" spans="1:65" s="13" customFormat="1">
      <c r="B183" s="270"/>
      <c r="C183" s="266"/>
      <c r="D183" s="261" t="s">
        <v>160</v>
      </c>
      <c r="E183" s="269" t="s">
        <v>1</v>
      </c>
      <c r="F183" s="268" t="s">
        <v>162</v>
      </c>
      <c r="G183" s="266"/>
      <c r="H183" s="267">
        <v>70.5</v>
      </c>
      <c r="I183" s="162"/>
      <c r="J183" s="162"/>
      <c r="K183" s="266"/>
      <c r="L183" s="266"/>
      <c r="M183" s="158"/>
      <c r="N183" s="265"/>
      <c r="O183" s="264"/>
      <c r="P183" s="264"/>
      <c r="Q183" s="264"/>
      <c r="R183" s="264"/>
      <c r="S183" s="264"/>
      <c r="T183" s="264"/>
      <c r="U183" s="264"/>
      <c r="V183" s="264"/>
      <c r="W183" s="264"/>
      <c r="X183" s="263"/>
      <c r="AT183" s="159" t="s">
        <v>160</v>
      </c>
      <c r="AU183" s="159" t="s">
        <v>89</v>
      </c>
      <c r="AV183" s="13" t="s">
        <v>158</v>
      </c>
      <c r="AW183" s="13" t="s">
        <v>5</v>
      </c>
      <c r="AX183" s="13" t="s">
        <v>87</v>
      </c>
      <c r="AY183" s="159" t="s">
        <v>151</v>
      </c>
    </row>
    <row r="184" spans="1:65" s="213" customFormat="1" ht="24.2" customHeight="1">
      <c r="A184" s="216"/>
      <c r="B184" s="234"/>
      <c r="C184" s="233" t="s">
        <v>224</v>
      </c>
      <c r="D184" s="233" t="s">
        <v>154</v>
      </c>
      <c r="E184" s="232" t="s">
        <v>225</v>
      </c>
      <c r="F184" s="228" t="s">
        <v>226</v>
      </c>
      <c r="G184" s="231" t="s">
        <v>97</v>
      </c>
      <c r="H184" s="230">
        <v>275.78899999999999</v>
      </c>
      <c r="I184" s="141"/>
      <c r="J184" s="141"/>
      <c r="K184" s="229">
        <f>ROUND(P184*H184,2)</f>
        <v>0</v>
      </c>
      <c r="L184" s="228" t="s">
        <v>631</v>
      </c>
      <c r="M184" s="217"/>
      <c r="N184" s="143" t="s">
        <v>1</v>
      </c>
      <c r="O184" s="252" t="s">
        <v>42</v>
      </c>
      <c r="P184" s="251">
        <f>I184+J184</f>
        <v>0</v>
      </c>
      <c r="Q184" s="251">
        <f>ROUND(I184*H184,2)</f>
        <v>0</v>
      </c>
      <c r="R184" s="251">
        <f>ROUND(J184*H184,2)</f>
        <v>0</v>
      </c>
      <c r="S184" s="250"/>
      <c r="T184" s="249">
        <f>S184*H184</f>
        <v>0</v>
      </c>
      <c r="U184" s="249">
        <v>0</v>
      </c>
      <c r="V184" s="249">
        <f>U184*H184</f>
        <v>0</v>
      </c>
      <c r="W184" s="249">
        <v>0</v>
      </c>
      <c r="X184" s="248">
        <f>W184*H184</f>
        <v>0</v>
      </c>
      <c r="Y184" s="216"/>
      <c r="Z184" s="216"/>
      <c r="AA184" s="216"/>
      <c r="AB184" s="216"/>
      <c r="AC184" s="216"/>
      <c r="AD184" s="216"/>
      <c r="AE184" s="216"/>
      <c r="AR184" s="148" t="s">
        <v>227</v>
      </c>
      <c r="AT184" s="148" t="s">
        <v>154</v>
      </c>
      <c r="AU184" s="148" t="s">
        <v>89</v>
      </c>
      <c r="AY184" s="220" t="s">
        <v>151</v>
      </c>
      <c r="BE184" s="221">
        <f>IF(O184="základní",K184,0)</f>
        <v>0</v>
      </c>
      <c r="BF184" s="221">
        <f>IF(O184="snížená",K184,0)</f>
        <v>0</v>
      </c>
      <c r="BG184" s="221">
        <f>IF(O184="zákl. přenesená",K184,0)</f>
        <v>0</v>
      </c>
      <c r="BH184" s="221">
        <f>IF(O184="sníž. přenesená",K184,0)</f>
        <v>0</v>
      </c>
      <c r="BI184" s="221">
        <f>IF(O184="nulová",K184,0)</f>
        <v>0</v>
      </c>
      <c r="BJ184" s="220" t="s">
        <v>87</v>
      </c>
      <c r="BK184" s="221">
        <f>ROUND(P184*H184,2)</f>
        <v>0</v>
      </c>
      <c r="BL184" s="220" t="s">
        <v>227</v>
      </c>
      <c r="BM184" s="148" t="s">
        <v>1036</v>
      </c>
    </row>
    <row r="185" spans="1:65" s="12" customFormat="1">
      <c r="B185" s="262"/>
      <c r="C185" s="258"/>
      <c r="D185" s="261" t="s">
        <v>160</v>
      </c>
      <c r="E185" s="271" t="s">
        <v>1</v>
      </c>
      <c r="F185" s="260" t="s">
        <v>995</v>
      </c>
      <c r="G185" s="258"/>
      <c r="H185" s="259">
        <v>273.149</v>
      </c>
      <c r="I185" s="155"/>
      <c r="J185" s="155"/>
      <c r="K185" s="258"/>
      <c r="L185" s="258"/>
      <c r="M185" s="150"/>
      <c r="N185" s="257"/>
      <c r="O185" s="256"/>
      <c r="P185" s="256"/>
      <c r="Q185" s="256"/>
      <c r="R185" s="256"/>
      <c r="S185" s="256"/>
      <c r="T185" s="256"/>
      <c r="U185" s="256"/>
      <c r="V185" s="256"/>
      <c r="W185" s="256"/>
      <c r="X185" s="255"/>
      <c r="AT185" s="152" t="s">
        <v>160</v>
      </c>
      <c r="AU185" s="152" t="s">
        <v>89</v>
      </c>
      <c r="AV185" s="12" t="s">
        <v>89</v>
      </c>
      <c r="AW185" s="12" t="s">
        <v>5</v>
      </c>
      <c r="AX185" s="12" t="s">
        <v>79</v>
      </c>
      <c r="AY185" s="152" t="s">
        <v>151</v>
      </c>
    </row>
    <row r="186" spans="1:65" s="12" customFormat="1">
      <c r="B186" s="262"/>
      <c r="C186" s="258"/>
      <c r="D186" s="261" t="s">
        <v>160</v>
      </c>
      <c r="E186" s="271" t="s">
        <v>1</v>
      </c>
      <c r="F186" s="260" t="s">
        <v>1033</v>
      </c>
      <c r="G186" s="258"/>
      <c r="H186" s="259">
        <v>2.64</v>
      </c>
      <c r="I186" s="155"/>
      <c r="J186" s="155"/>
      <c r="K186" s="258"/>
      <c r="L186" s="258"/>
      <c r="M186" s="150"/>
      <c r="N186" s="257"/>
      <c r="O186" s="256"/>
      <c r="P186" s="256"/>
      <c r="Q186" s="256"/>
      <c r="R186" s="256"/>
      <c r="S186" s="256"/>
      <c r="T186" s="256"/>
      <c r="U186" s="256"/>
      <c r="V186" s="256"/>
      <c r="W186" s="256"/>
      <c r="X186" s="255"/>
      <c r="AT186" s="152" t="s">
        <v>160</v>
      </c>
      <c r="AU186" s="152" t="s">
        <v>89</v>
      </c>
      <c r="AV186" s="12" t="s">
        <v>89</v>
      </c>
      <c r="AW186" s="12" t="s">
        <v>5</v>
      </c>
      <c r="AX186" s="12" t="s">
        <v>79</v>
      </c>
      <c r="AY186" s="152" t="s">
        <v>151</v>
      </c>
    </row>
    <row r="187" spans="1:65" s="13" customFormat="1">
      <c r="B187" s="270"/>
      <c r="C187" s="266"/>
      <c r="D187" s="261" t="s">
        <v>160</v>
      </c>
      <c r="E187" s="269" t="s">
        <v>1</v>
      </c>
      <c r="F187" s="268" t="s">
        <v>162</v>
      </c>
      <c r="G187" s="266"/>
      <c r="H187" s="267">
        <v>275.78899999999999</v>
      </c>
      <c r="I187" s="162"/>
      <c r="J187" s="162"/>
      <c r="K187" s="266"/>
      <c r="L187" s="266"/>
      <c r="M187" s="158"/>
      <c r="N187" s="265"/>
      <c r="O187" s="264"/>
      <c r="P187" s="264"/>
      <c r="Q187" s="264"/>
      <c r="R187" s="264"/>
      <c r="S187" s="264"/>
      <c r="T187" s="264"/>
      <c r="U187" s="264"/>
      <c r="V187" s="264"/>
      <c r="W187" s="264"/>
      <c r="X187" s="263"/>
      <c r="AT187" s="159" t="s">
        <v>160</v>
      </c>
      <c r="AU187" s="159" t="s">
        <v>89</v>
      </c>
      <c r="AV187" s="13" t="s">
        <v>158</v>
      </c>
      <c r="AW187" s="13" t="s">
        <v>5</v>
      </c>
      <c r="AX187" s="13" t="s">
        <v>87</v>
      </c>
      <c r="AY187" s="159" t="s">
        <v>151</v>
      </c>
    </row>
    <row r="188" spans="1:65" s="213" customFormat="1" ht="49.15" customHeight="1">
      <c r="A188" s="216"/>
      <c r="B188" s="234"/>
      <c r="C188" s="278" t="s">
        <v>9</v>
      </c>
      <c r="D188" s="278" t="s">
        <v>232</v>
      </c>
      <c r="E188" s="277" t="s">
        <v>233</v>
      </c>
      <c r="F188" s="272" t="s">
        <v>1035</v>
      </c>
      <c r="G188" s="276" t="s">
        <v>97</v>
      </c>
      <c r="H188" s="275">
        <v>321.43200000000002</v>
      </c>
      <c r="I188" s="180"/>
      <c r="J188" s="274"/>
      <c r="K188" s="273">
        <f>ROUND(P188*H188,2)</f>
        <v>0</v>
      </c>
      <c r="L188" s="272" t="s">
        <v>631</v>
      </c>
      <c r="M188" s="183"/>
      <c r="N188" s="184" t="s">
        <v>1</v>
      </c>
      <c r="O188" s="252" t="s">
        <v>42</v>
      </c>
      <c r="P188" s="251">
        <f>I188+J188</f>
        <v>0</v>
      </c>
      <c r="Q188" s="251">
        <f>ROUND(I188*H188,2)</f>
        <v>0</v>
      </c>
      <c r="R188" s="251">
        <f>ROUND(J188*H188,2)</f>
        <v>0</v>
      </c>
      <c r="S188" s="250"/>
      <c r="T188" s="249">
        <f>S188*H188</f>
        <v>0</v>
      </c>
      <c r="U188" s="249">
        <v>4.0000000000000001E-3</v>
      </c>
      <c r="V188" s="249">
        <f>U188*H188</f>
        <v>1.285728</v>
      </c>
      <c r="W188" s="249">
        <v>0</v>
      </c>
      <c r="X188" s="248">
        <f>W188*H188</f>
        <v>0</v>
      </c>
      <c r="Y188" s="216"/>
      <c r="Z188" s="216"/>
      <c r="AA188" s="216"/>
      <c r="AB188" s="216"/>
      <c r="AC188" s="216"/>
      <c r="AD188" s="216"/>
      <c r="AE188" s="216"/>
      <c r="AR188" s="148" t="s">
        <v>235</v>
      </c>
      <c r="AT188" s="148" t="s">
        <v>232</v>
      </c>
      <c r="AU188" s="148" t="s">
        <v>89</v>
      </c>
      <c r="AY188" s="220" t="s">
        <v>151</v>
      </c>
      <c r="BE188" s="221">
        <f>IF(O188="základní",K188,0)</f>
        <v>0</v>
      </c>
      <c r="BF188" s="221">
        <f>IF(O188="snížená",K188,0)</f>
        <v>0</v>
      </c>
      <c r="BG188" s="221">
        <f>IF(O188="zákl. přenesená",K188,0)</f>
        <v>0</v>
      </c>
      <c r="BH188" s="221">
        <f>IF(O188="sníž. přenesená",K188,0)</f>
        <v>0</v>
      </c>
      <c r="BI188" s="221">
        <f>IF(O188="nulová",K188,0)</f>
        <v>0</v>
      </c>
      <c r="BJ188" s="220" t="s">
        <v>87</v>
      </c>
      <c r="BK188" s="221">
        <f>ROUND(P188*H188,2)</f>
        <v>0</v>
      </c>
      <c r="BL188" s="220" t="s">
        <v>227</v>
      </c>
      <c r="BM188" s="148" t="s">
        <v>1034</v>
      </c>
    </row>
    <row r="189" spans="1:65" s="12" customFormat="1">
      <c r="B189" s="262"/>
      <c r="C189" s="258"/>
      <c r="D189" s="261" t="s">
        <v>160</v>
      </c>
      <c r="E189" s="271" t="s">
        <v>1</v>
      </c>
      <c r="F189" s="260" t="s">
        <v>995</v>
      </c>
      <c r="G189" s="258"/>
      <c r="H189" s="259">
        <v>273.149</v>
      </c>
      <c r="I189" s="155"/>
      <c r="J189" s="155"/>
      <c r="K189" s="258"/>
      <c r="L189" s="258"/>
      <c r="M189" s="150"/>
      <c r="N189" s="257"/>
      <c r="O189" s="256"/>
      <c r="P189" s="256"/>
      <c r="Q189" s="256"/>
      <c r="R189" s="256"/>
      <c r="S189" s="256"/>
      <c r="T189" s="256"/>
      <c r="U189" s="256"/>
      <c r="V189" s="256"/>
      <c r="W189" s="256"/>
      <c r="X189" s="255"/>
      <c r="AT189" s="152" t="s">
        <v>160</v>
      </c>
      <c r="AU189" s="152" t="s">
        <v>89</v>
      </c>
      <c r="AV189" s="12" t="s">
        <v>89</v>
      </c>
      <c r="AW189" s="12" t="s">
        <v>5</v>
      </c>
      <c r="AX189" s="12" t="s">
        <v>79</v>
      </c>
      <c r="AY189" s="152" t="s">
        <v>151</v>
      </c>
    </row>
    <row r="190" spans="1:65" s="12" customFormat="1">
      <c r="B190" s="262"/>
      <c r="C190" s="258"/>
      <c r="D190" s="261" t="s">
        <v>160</v>
      </c>
      <c r="E190" s="271" t="s">
        <v>1</v>
      </c>
      <c r="F190" s="260" t="s">
        <v>1033</v>
      </c>
      <c r="G190" s="258"/>
      <c r="H190" s="259">
        <v>2.64</v>
      </c>
      <c r="I190" s="155"/>
      <c r="J190" s="155"/>
      <c r="K190" s="258"/>
      <c r="L190" s="258"/>
      <c r="M190" s="150"/>
      <c r="N190" s="257"/>
      <c r="O190" s="256"/>
      <c r="P190" s="256"/>
      <c r="Q190" s="256"/>
      <c r="R190" s="256"/>
      <c r="S190" s="256"/>
      <c r="T190" s="256"/>
      <c r="U190" s="256"/>
      <c r="V190" s="256"/>
      <c r="W190" s="256"/>
      <c r="X190" s="255"/>
      <c r="AT190" s="152" t="s">
        <v>160</v>
      </c>
      <c r="AU190" s="152" t="s">
        <v>89</v>
      </c>
      <c r="AV190" s="12" t="s">
        <v>89</v>
      </c>
      <c r="AW190" s="12" t="s">
        <v>5</v>
      </c>
      <c r="AX190" s="12" t="s">
        <v>79</v>
      </c>
      <c r="AY190" s="152" t="s">
        <v>151</v>
      </c>
    </row>
    <row r="191" spans="1:65" s="13" customFormat="1">
      <c r="B191" s="270"/>
      <c r="C191" s="266"/>
      <c r="D191" s="261" t="s">
        <v>160</v>
      </c>
      <c r="E191" s="269" t="s">
        <v>1</v>
      </c>
      <c r="F191" s="268" t="s">
        <v>162</v>
      </c>
      <c r="G191" s="266"/>
      <c r="H191" s="267">
        <v>275.78899999999999</v>
      </c>
      <c r="I191" s="162"/>
      <c r="J191" s="162"/>
      <c r="K191" s="266"/>
      <c r="L191" s="266"/>
      <c r="M191" s="158"/>
      <c r="N191" s="265"/>
      <c r="O191" s="264"/>
      <c r="P191" s="264"/>
      <c r="Q191" s="264"/>
      <c r="R191" s="264"/>
      <c r="S191" s="264"/>
      <c r="T191" s="264"/>
      <c r="U191" s="264"/>
      <c r="V191" s="264"/>
      <c r="W191" s="264"/>
      <c r="X191" s="263"/>
      <c r="AT191" s="159" t="s">
        <v>160</v>
      </c>
      <c r="AU191" s="159" t="s">
        <v>89</v>
      </c>
      <c r="AV191" s="13" t="s">
        <v>158</v>
      </c>
      <c r="AW191" s="13" t="s">
        <v>5</v>
      </c>
      <c r="AX191" s="13" t="s">
        <v>87</v>
      </c>
      <c r="AY191" s="159" t="s">
        <v>151</v>
      </c>
    </row>
    <row r="192" spans="1:65" s="12" customFormat="1">
      <c r="B192" s="262"/>
      <c r="C192" s="258"/>
      <c r="D192" s="261" t="s">
        <v>160</v>
      </c>
      <c r="E192" s="258"/>
      <c r="F192" s="260" t="s">
        <v>1032</v>
      </c>
      <c r="G192" s="258"/>
      <c r="H192" s="259">
        <v>321.43200000000002</v>
      </c>
      <c r="I192" s="155"/>
      <c r="J192" s="155"/>
      <c r="K192" s="258"/>
      <c r="L192" s="258"/>
      <c r="M192" s="150"/>
      <c r="N192" s="257"/>
      <c r="O192" s="256"/>
      <c r="P192" s="256"/>
      <c r="Q192" s="256"/>
      <c r="R192" s="256"/>
      <c r="S192" s="256"/>
      <c r="T192" s="256"/>
      <c r="U192" s="256"/>
      <c r="V192" s="256"/>
      <c r="W192" s="256"/>
      <c r="X192" s="255"/>
      <c r="AT192" s="152" t="s">
        <v>160</v>
      </c>
      <c r="AU192" s="152" t="s">
        <v>89</v>
      </c>
      <c r="AV192" s="12" t="s">
        <v>89</v>
      </c>
      <c r="AW192" s="12" t="s">
        <v>4</v>
      </c>
      <c r="AX192" s="12" t="s">
        <v>87</v>
      </c>
      <c r="AY192" s="152" t="s">
        <v>151</v>
      </c>
    </row>
    <row r="193" spans="1:65" s="213" customFormat="1" ht="33" customHeight="1">
      <c r="A193" s="216"/>
      <c r="B193" s="234"/>
      <c r="C193" s="233" t="s">
        <v>227</v>
      </c>
      <c r="D193" s="233" t="s">
        <v>154</v>
      </c>
      <c r="E193" s="232" t="s">
        <v>1031</v>
      </c>
      <c r="F193" s="228" t="s">
        <v>1030</v>
      </c>
      <c r="G193" s="231" t="s">
        <v>97</v>
      </c>
      <c r="H193" s="230">
        <v>272.12700000000001</v>
      </c>
      <c r="I193" s="141"/>
      <c r="J193" s="141"/>
      <c r="K193" s="229">
        <f>ROUND(P193*H193,2)</f>
        <v>0</v>
      </c>
      <c r="L193" s="228" t="s">
        <v>631</v>
      </c>
      <c r="M193" s="217"/>
      <c r="N193" s="143" t="s">
        <v>1</v>
      </c>
      <c r="O193" s="252" t="s">
        <v>42</v>
      </c>
      <c r="P193" s="251">
        <f>I193+J193</f>
        <v>0</v>
      </c>
      <c r="Q193" s="251">
        <f>ROUND(I193*H193,2)</f>
        <v>0</v>
      </c>
      <c r="R193" s="251">
        <f>ROUND(J193*H193,2)</f>
        <v>0</v>
      </c>
      <c r="S193" s="250"/>
      <c r="T193" s="249">
        <f>S193*H193</f>
        <v>0</v>
      </c>
      <c r="U193" s="249">
        <v>0</v>
      </c>
      <c r="V193" s="249">
        <f>U193*H193</f>
        <v>0</v>
      </c>
      <c r="W193" s="249">
        <v>5.4999999999999997E-3</v>
      </c>
      <c r="X193" s="248">
        <f>W193*H193</f>
        <v>1.4966984999999999</v>
      </c>
      <c r="Y193" s="216"/>
      <c r="Z193" s="216"/>
      <c r="AA193" s="216"/>
      <c r="AB193" s="216"/>
      <c r="AC193" s="216"/>
      <c r="AD193" s="216"/>
      <c r="AE193" s="216"/>
      <c r="AR193" s="148" t="s">
        <v>227</v>
      </c>
      <c r="AT193" s="148" t="s">
        <v>154</v>
      </c>
      <c r="AU193" s="148" t="s">
        <v>89</v>
      </c>
      <c r="AY193" s="220" t="s">
        <v>151</v>
      </c>
      <c r="BE193" s="221">
        <f>IF(O193="základní",K193,0)</f>
        <v>0</v>
      </c>
      <c r="BF193" s="221">
        <f>IF(O193="snížená",K193,0)</f>
        <v>0</v>
      </c>
      <c r="BG193" s="221">
        <f>IF(O193="zákl. přenesená",K193,0)</f>
        <v>0</v>
      </c>
      <c r="BH193" s="221">
        <f>IF(O193="sníž. přenesená",K193,0)</f>
        <v>0</v>
      </c>
      <c r="BI193" s="221">
        <f>IF(O193="nulová",K193,0)</f>
        <v>0</v>
      </c>
      <c r="BJ193" s="220" t="s">
        <v>87</v>
      </c>
      <c r="BK193" s="221">
        <f>ROUND(P193*H193,2)</f>
        <v>0</v>
      </c>
      <c r="BL193" s="220" t="s">
        <v>227</v>
      </c>
      <c r="BM193" s="148" t="s">
        <v>1029</v>
      </c>
    </row>
    <row r="194" spans="1:65" s="12" customFormat="1">
      <c r="B194" s="262"/>
      <c r="C194" s="258"/>
      <c r="D194" s="261" t="s">
        <v>160</v>
      </c>
      <c r="E194" s="271" t="s">
        <v>1</v>
      </c>
      <c r="F194" s="260" t="s">
        <v>972</v>
      </c>
      <c r="G194" s="258"/>
      <c r="H194" s="259">
        <v>272.12700000000001</v>
      </c>
      <c r="I194" s="155"/>
      <c r="J194" s="155"/>
      <c r="K194" s="258"/>
      <c r="L194" s="258"/>
      <c r="M194" s="150"/>
      <c r="N194" s="257"/>
      <c r="O194" s="256"/>
      <c r="P194" s="256"/>
      <c r="Q194" s="256"/>
      <c r="R194" s="256"/>
      <c r="S194" s="256"/>
      <c r="T194" s="256"/>
      <c r="U194" s="256"/>
      <c r="V194" s="256"/>
      <c r="W194" s="256"/>
      <c r="X194" s="255"/>
      <c r="AT194" s="152" t="s">
        <v>160</v>
      </c>
      <c r="AU194" s="152" t="s">
        <v>89</v>
      </c>
      <c r="AV194" s="12" t="s">
        <v>89</v>
      </c>
      <c r="AW194" s="12" t="s">
        <v>5</v>
      </c>
      <c r="AX194" s="12" t="s">
        <v>79</v>
      </c>
      <c r="AY194" s="152" t="s">
        <v>151</v>
      </c>
    </row>
    <row r="195" spans="1:65" s="13" customFormat="1">
      <c r="B195" s="270"/>
      <c r="C195" s="266"/>
      <c r="D195" s="261" t="s">
        <v>160</v>
      </c>
      <c r="E195" s="269" t="s">
        <v>1</v>
      </c>
      <c r="F195" s="268" t="s">
        <v>162</v>
      </c>
      <c r="G195" s="266"/>
      <c r="H195" s="267">
        <v>272.12700000000001</v>
      </c>
      <c r="I195" s="162"/>
      <c r="J195" s="162"/>
      <c r="K195" s="266"/>
      <c r="L195" s="266"/>
      <c r="M195" s="158"/>
      <c r="N195" s="265"/>
      <c r="O195" s="264"/>
      <c r="P195" s="264"/>
      <c r="Q195" s="264"/>
      <c r="R195" s="264"/>
      <c r="S195" s="264"/>
      <c r="T195" s="264"/>
      <c r="U195" s="264"/>
      <c r="V195" s="264"/>
      <c r="W195" s="264"/>
      <c r="X195" s="263"/>
      <c r="AT195" s="159" t="s">
        <v>160</v>
      </c>
      <c r="AU195" s="159" t="s">
        <v>89</v>
      </c>
      <c r="AV195" s="13" t="s">
        <v>158</v>
      </c>
      <c r="AW195" s="13" t="s">
        <v>5</v>
      </c>
      <c r="AX195" s="13" t="s">
        <v>87</v>
      </c>
      <c r="AY195" s="159" t="s">
        <v>151</v>
      </c>
    </row>
    <row r="196" spans="1:65" s="213" customFormat="1" ht="24.2" customHeight="1">
      <c r="A196" s="216"/>
      <c r="B196" s="234"/>
      <c r="C196" s="233" t="s">
        <v>245</v>
      </c>
      <c r="D196" s="233" t="s">
        <v>154</v>
      </c>
      <c r="E196" s="232" t="s">
        <v>238</v>
      </c>
      <c r="F196" s="228" t="s">
        <v>239</v>
      </c>
      <c r="G196" s="231" t="s">
        <v>97</v>
      </c>
      <c r="H196" s="230">
        <v>279.74900000000002</v>
      </c>
      <c r="I196" s="141"/>
      <c r="J196" s="141"/>
      <c r="K196" s="229">
        <f>ROUND(P196*H196,2)</f>
        <v>0</v>
      </c>
      <c r="L196" s="228" t="s">
        <v>631</v>
      </c>
      <c r="M196" s="217"/>
      <c r="N196" s="143" t="s">
        <v>1</v>
      </c>
      <c r="O196" s="252" t="s">
        <v>42</v>
      </c>
      <c r="P196" s="251">
        <f>I196+J196</f>
        <v>0</v>
      </c>
      <c r="Q196" s="251">
        <f>ROUND(I196*H196,2)</f>
        <v>0</v>
      </c>
      <c r="R196" s="251">
        <f>ROUND(J196*H196,2)</f>
        <v>0</v>
      </c>
      <c r="S196" s="250"/>
      <c r="T196" s="249">
        <f>S196*H196</f>
        <v>0</v>
      </c>
      <c r="U196" s="249">
        <v>9.3999999999999997E-4</v>
      </c>
      <c r="V196" s="249">
        <f>U196*H196</f>
        <v>0.26296406</v>
      </c>
      <c r="W196" s="249">
        <v>0</v>
      </c>
      <c r="X196" s="248">
        <f>W196*H196</f>
        <v>0</v>
      </c>
      <c r="Y196" s="216"/>
      <c r="Z196" s="216"/>
      <c r="AA196" s="216"/>
      <c r="AB196" s="216"/>
      <c r="AC196" s="216"/>
      <c r="AD196" s="216"/>
      <c r="AE196" s="216"/>
      <c r="AR196" s="148" t="s">
        <v>227</v>
      </c>
      <c r="AT196" s="148" t="s">
        <v>154</v>
      </c>
      <c r="AU196" s="148" t="s">
        <v>89</v>
      </c>
      <c r="AY196" s="220" t="s">
        <v>151</v>
      </c>
      <c r="BE196" s="221">
        <f>IF(O196="základní",K196,0)</f>
        <v>0</v>
      </c>
      <c r="BF196" s="221">
        <f>IF(O196="snížená",K196,0)</f>
        <v>0</v>
      </c>
      <c r="BG196" s="221">
        <f>IF(O196="zákl. přenesená",K196,0)</f>
        <v>0</v>
      </c>
      <c r="BH196" s="221">
        <f>IF(O196="sníž. přenesená",K196,0)</f>
        <v>0</v>
      </c>
      <c r="BI196" s="221">
        <f>IF(O196="nulová",K196,0)</f>
        <v>0</v>
      </c>
      <c r="BJ196" s="220" t="s">
        <v>87</v>
      </c>
      <c r="BK196" s="221">
        <f>ROUND(P196*H196,2)</f>
        <v>0</v>
      </c>
      <c r="BL196" s="220" t="s">
        <v>227</v>
      </c>
      <c r="BM196" s="148" t="s">
        <v>1028</v>
      </c>
    </row>
    <row r="197" spans="1:65" s="12" customFormat="1">
      <c r="B197" s="262"/>
      <c r="C197" s="258"/>
      <c r="D197" s="261" t="s">
        <v>160</v>
      </c>
      <c r="E197" s="271" t="s">
        <v>1</v>
      </c>
      <c r="F197" s="260" t="s">
        <v>995</v>
      </c>
      <c r="G197" s="258"/>
      <c r="H197" s="259">
        <v>273.149</v>
      </c>
      <c r="I197" s="155"/>
      <c r="J197" s="155"/>
      <c r="K197" s="258"/>
      <c r="L197" s="258"/>
      <c r="M197" s="150"/>
      <c r="N197" s="257"/>
      <c r="O197" s="256"/>
      <c r="P197" s="256"/>
      <c r="Q197" s="256"/>
      <c r="R197" s="256"/>
      <c r="S197" s="256"/>
      <c r="T197" s="256"/>
      <c r="U197" s="256"/>
      <c r="V197" s="256"/>
      <c r="W197" s="256"/>
      <c r="X197" s="255"/>
      <c r="AT197" s="152" t="s">
        <v>160</v>
      </c>
      <c r="AU197" s="152" t="s">
        <v>89</v>
      </c>
      <c r="AV197" s="12" t="s">
        <v>89</v>
      </c>
      <c r="AW197" s="12" t="s">
        <v>5</v>
      </c>
      <c r="AX197" s="12" t="s">
        <v>79</v>
      </c>
      <c r="AY197" s="152" t="s">
        <v>151</v>
      </c>
    </row>
    <row r="198" spans="1:65" s="12" customFormat="1">
      <c r="B198" s="262"/>
      <c r="C198" s="258"/>
      <c r="D198" s="261" t="s">
        <v>160</v>
      </c>
      <c r="E198" s="271" t="s">
        <v>1</v>
      </c>
      <c r="F198" s="260" t="s">
        <v>1025</v>
      </c>
      <c r="G198" s="258"/>
      <c r="H198" s="259">
        <v>6.6</v>
      </c>
      <c r="I198" s="155"/>
      <c r="J198" s="155"/>
      <c r="K198" s="258"/>
      <c r="L198" s="258"/>
      <c r="M198" s="150"/>
      <c r="N198" s="257"/>
      <c r="O198" s="256"/>
      <c r="P198" s="256"/>
      <c r="Q198" s="256"/>
      <c r="R198" s="256"/>
      <c r="S198" s="256"/>
      <c r="T198" s="256"/>
      <c r="U198" s="256"/>
      <c r="V198" s="256"/>
      <c r="W198" s="256"/>
      <c r="X198" s="255"/>
      <c r="AT198" s="152" t="s">
        <v>160</v>
      </c>
      <c r="AU198" s="152" t="s">
        <v>89</v>
      </c>
      <c r="AV198" s="12" t="s">
        <v>89</v>
      </c>
      <c r="AW198" s="12" t="s">
        <v>5</v>
      </c>
      <c r="AX198" s="12" t="s">
        <v>79</v>
      </c>
      <c r="AY198" s="152" t="s">
        <v>151</v>
      </c>
    </row>
    <row r="199" spans="1:65" s="13" customFormat="1">
      <c r="B199" s="270"/>
      <c r="C199" s="266"/>
      <c r="D199" s="261" t="s">
        <v>160</v>
      </c>
      <c r="E199" s="269" t="s">
        <v>1</v>
      </c>
      <c r="F199" s="268" t="s">
        <v>162</v>
      </c>
      <c r="G199" s="266"/>
      <c r="H199" s="267">
        <v>279.74900000000002</v>
      </c>
      <c r="I199" s="162"/>
      <c r="J199" s="162"/>
      <c r="K199" s="266"/>
      <c r="L199" s="266"/>
      <c r="M199" s="158"/>
      <c r="N199" s="265"/>
      <c r="O199" s="264"/>
      <c r="P199" s="264"/>
      <c r="Q199" s="264"/>
      <c r="R199" s="264"/>
      <c r="S199" s="264"/>
      <c r="T199" s="264"/>
      <c r="U199" s="264"/>
      <c r="V199" s="264"/>
      <c r="W199" s="264"/>
      <c r="X199" s="263"/>
      <c r="AT199" s="159" t="s">
        <v>160</v>
      </c>
      <c r="AU199" s="159" t="s">
        <v>89</v>
      </c>
      <c r="AV199" s="13" t="s">
        <v>158</v>
      </c>
      <c r="AW199" s="13" t="s">
        <v>5</v>
      </c>
      <c r="AX199" s="13" t="s">
        <v>87</v>
      </c>
      <c r="AY199" s="159" t="s">
        <v>151</v>
      </c>
    </row>
    <row r="200" spans="1:65" s="213" customFormat="1" ht="44.25" customHeight="1">
      <c r="A200" s="216"/>
      <c r="B200" s="234"/>
      <c r="C200" s="278" t="s">
        <v>250</v>
      </c>
      <c r="D200" s="278" t="s">
        <v>232</v>
      </c>
      <c r="E200" s="277" t="s">
        <v>246</v>
      </c>
      <c r="F200" s="272" t="s">
        <v>1027</v>
      </c>
      <c r="G200" s="276" t="s">
        <v>97</v>
      </c>
      <c r="H200" s="275">
        <v>326.04700000000003</v>
      </c>
      <c r="I200" s="180"/>
      <c r="J200" s="274"/>
      <c r="K200" s="273">
        <f>ROUND(P200*H200,2)</f>
        <v>0</v>
      </c>
      <c r="L200" s="272" t="s">
        <v>631</v>
      </c>
      <c r="M200" s="183"/>
      <c r="N200" s="184" t="s">
        <v>1</v>
      </c>
      <c r="O200" s="252" t="s">
        <v>42</v>
      </c>
      <c r="P200" s="251">
        <f>I200+J200</f>
        <v>0</v>
      </c>
      <c r="Q200" s="251">
        <f>ROUND(I200*H200,2)</f>
        <v>0</v>
      </c>
      <c r="R200" s="251">
        <f>ROUND(J200*H200,2)</f>
        <v>0</v>
      </c>
      <c r="S200" s="250"/>
      <c r="T200" s="249">
        <f>S200*H200</f>
        <v>0</v>
      </c>
      <c r="U200" s="249">
        <v>5.5300000000000002E-3</v>
      </c>
      <c r="V200" s="249">
        <f>U200*H200</f>
        <v>1.8030399100000003</v>
      </c>
      <c r="W200" s="249">
        <v>0</v>
      </c>
      <c r="X200" s="248">
        <f>W200*H200</f>
        <v>0</v>
      </c>
      <c r="Y200" s="216"/>
      <c r="Z200" s="216"/>
      <c r="AA200" s="216"/>
      <c r="AB200" s="216"/>
      <c r="AC200" s="216"/>
      <c r="AD200" s="216"/>
      <c r="AE200" s="216"/>
      <c r="AR200" s="148" t="s">
        <v>235</v>
      </c>
      <c r="AT200" s="148" t="s">
        <v>232</v>
      </c>
      <c r="AU200" s="148" t="s">
        <v>89</v>
      </c>
      <c r="AY200" s="220" t="s">
        <v>151</v>
      </c>
      <c r="BE200" s="221">
        <f>IF(O200="základní",K200,0)</f>
        <v>0</v>
      </c>
      <c r="BF200" s="221">
        <f>IF(O200="snížená",K200,0)</f>
        <v>0</v>
      </c>
      <c r="BG200" s="221">
        <f>IF(O200="zákl. přenesená",K200,0)</f>
        <v>0</v>
      </c>
      <c r="BH200" s="221">
        <f>IF(O200="sníž. přenesená",K200,0)</f>
        <v>0</v>
      </c>
      <c r="BI200" s="221">
        <f>IF(O200="nulová",K200,0)</f>
        <v>0</v>
      </c>
      <c r="BJ200" s="220" t="s">
        <v>87</v>
      </c>
      <c r="BK200" s="221">
        <f>ROUND(P200*H200,2)</f>
        <v>0</v>
      </c>
      <c r="BL200" s="220" t="s">
        <v>227</v>
      </c>
      <c r="BM200" s="148" t="s">
        <v>1026</v>
      </c>
    </row>
    <row r="201" spans="1:65" s="12" customFormat="1">
      <c r="B201" s="262"/>
      <c r="C201" s="258"/>
      <c r="D201" s="261" t="s">
        <v>160</v>
      </c>
      <c r="E201" s="271" t="s">
        <v>1</v>
      </c>
      <c r="F201" s="260" t="s">
        <v>995</v>
      </c>
      <c r="G201" s="258"/>
      <c r="H201" s="259">
        <v>273.149</v>
      </c>
      <c r="I201" s="155"/>
      <c r="J201" s="155"/>
      <c r="K201" s="258"/>
      <c r="L201" s="258"/>
      <c r="M201" s="150"/>
      <c r="N201" s="257"/>
      <c r="O201" s="256"/>
      <c r="P201" s="256"/>
      <c r="Q201" s="256"/>
      <c r="R201" s="256"/>
      <c r="S201" s="256"/>
      <c r="T201" s="256"/>
      <c r="U201" s="256"/>
      <c r="V201" s="256"/>
      <c r="W201" s="256"/>
      <c r="X201" s="255"/>
      <c r="AT201" s="152" t="s">
        <v>160</v>
      </c>
      <c r="AU201" s="152" t="s">
        <v>89</v>
      </c>
      <c r="AV201" s="12" t="s">
        <v>89</v>
      </c>
      <c r="AW201" s="12" t="s">
        <v>5</v>
      </c>
      <c r="AX201" s="12" t="s">
        <v>79</v>
      </c>
      <c r="AY201" s="152" t="s">
        <v>151</v>
      </c>
    </row>
    <row r="202" spans="1:65" s="12" customFormat="1">
      <c r="B202" s="262"/>
      <c r="C202" s="258"/>
      <c r="D202" s="261" t="s">
        <v>160</v>
      </c>
      <c r="E202" s="271" t="s">
        <v>1</v>
      </c>
      <c r="F202" s="260" t="s">
        <v>1025</v>
      </c>
      <c r="G202" s="258"/>
      <c r="H202" s="259">
        <v>6.6</v>
      </c>
      <c r="I202" s="155"/>
      <c r="J202" s="155"/>
      <c r="K202" s="258"/>
      <c r="L202" s="258"/>
      <c r="M202" s="150"/>
      <c r="N202" s="257"/>
      <c r="O202" s="256"/>
      <c r="P202" s="256"/>
      <c r="Q202" s="256"/>
      <c r="R202" s="256"/>
      <c r="S202" s="256"/>
      <c r="T202" s="256"/>
      <c r="U202" s="256"/>
      <c r="V202" s="256"/>
      <c r="W202" s="256"/>
      <c r="X202" s="255"/>
      <c r="AT202" s="152" t="s">
        <v>160</v>
      </c>
      <c r="AU202" s="152" t="s">
        <v>89</v>
      </c>
      <c r="AV202" s="12" t="s">
        <v>89</v>
      </c>
      <c r="AW202" s="12" t="s">
        <v>5</v>
      </c>
      <c r="AX202" s="12" t="s">
        <v>79</v>
      </c>
      <c r="AY202" s="152" t="s">
        <v>151</v>
      </c>
    </row>
    <row r="203" spans="1:65" s="13" customFormat="1">
      <c r="B203" s="270"/>
      <c r="C203" s="266"/>
      <c r="D203" s="261" t="s">
        <v>160</v>
      </c>
      <c r="E203" s="269" t="s">
        <v>1</v>
      </c>
      <c r="F203" s="268" t="s">
        <v>162</v>
      </c>
      <c r="G203" s="266"/>
      <c r="H203" s="267">
        <v>279.74900000000002</v>
      </c>
      <c r="I203" s="162"/>
      <c r="J203" s="162"/>
      <c r="K203" s="266"/>
      <c r="L203" s="266"/>
      <c r="M203" s="158"/>
      <c r="N203" s="265"/>
      <c r="O203" s="264"/>
      <c r="P203" s="264"/>
      <c r="Q203" s="264"/>
      <c r="R203" s="264"/>
      <c r="S203" s="264"/>
      <c r="T203" s="264"/>
      <c r="U203" s="264"/>
      <c r="V203" s="264"/>
      <c r="W203" s="264"/>
      <c r="X203" s="263"/>
      <c r="AT203" s="159" t="s">
        <v>160</v>
      </c>
      <c r="AU203" s="159" t="s">
        <v>89</v>
      </c>
      <c r="AV203" s="13" t="s">
        <v>158</v>
      </c>
      <c r="AW203" s="13" t="s">
        <v>5</v>
      </c>
      <c r="AX203" s="13" t="s">
        <v>87</v>
      </c>
      <c r="AY203" s="159" t="s">
        <v>151</v>
      </c>
    </row>
    <row r="204" spans="1:65" s="12" customFormat="1">
      <c r="B204" s="262"/>
      <c r="C204" s="258"/>
      <c r="D204" s="261" t="s">
        <v>160</v>
      </c>
      <c r="E204" s="258"/>
      <c r="F204" s="260" t="s">
        <v>1024</v>
      </c>
      <c r="G204" s="258"/>
      <c r="H204" s="259">
        <v>326.04700000000003</v>
      </c>
      <c r="I204" s="155"/>
      <c r="J204" s="155"/>
      <c r="K204" s="258"/>
      <c r="L204" s="258"/>
      <c r="M204" s="150"/>
      <c r="N204" s="257"/>
      <c r="O204" s="256"/>
      <c r="P204" s="256"/>
      <c r="Q204" s="256"/>
      <c r="R204" s="256"/>
      <c r="S204" s="256"/>
      <c r="T204" s="256"/>
      <c r="U204" s="256"/>
      <c r="V204" s="256"/>
      <c r="W204" s="256"/>
      <c r="X204" s="255"/>
      <c r="AT204" s="152" t="s">
        <v>160</v>
      </c>
      <c r="AU204" s="152" t="s">
        <v>89</v>
      </c>
      <c r="AV204" s="12" t="s">
        <v>89</v>
      </c>
      <c r="AW204" s="12" t="s">
        <v>4</v>
      </c>
      <c r="AX204" s="12" t="s">
        <v>87</v>
      </c>
      <c r="AY204" s="152" t="s">
        <v>151</v>
      </c>
    </row>
    <row r="205" spans="1:65" s="213" customFormat="1" ht="24.2" customHeight="1">
      <c r="A205" s="216"/>
      <c r="B205" s="234"/>
      <c r="C205" s="233" t="s">
        <v>256</v>
      </c>
      <c r="D205" s="233" t="s">
        <v>154</v>
      </c>
      <c r="E205" s="232" t="s">
        <v>262</v>
      </c>
      <c r="F205" s="228" t="s">
        <v>263</v>
      </c>
      <c r="G205" s="231" t="s">
        <v>264</v>
      </c>
      <c r="H205" s="230">
        <v>1757</v>
      </c>
      <c r="I205" s="141"/>
      <c r="J205" s="141"/>
      <c r="K205" s="229">
        <f>ROUND(P205*H205,2)</f>
        <v>0</v>
      </c>
      <c r="L205" s="228" t="s">
        <v>1</v>
      </c>
      <c r="M205" s="217"/>
      <c r="N205" s="143" t="s">
        <v>1</v>
      </c>
      <c r="O205" s="252" t="s">
        <v>42</v>
      </c>
      <c r="P205" s="251">
        <f>I205+J205</f>
        <v>0</v>
      </c>
      <c r="Q205" s="251">
        <f>ROUND(I205*H205,2)</f>
        <v>0</v>
      </c>
      <c r="R205" s="251">
        <f>ROUND(J205*H205,2)</f>
        <v>0</v>
      </c>
      <c r="S205" s="250"/>
      <c r="T205" s="249">
        <f>S205*H205</f>
        <v>0</v>
      </c>
      <c r="U205" s="249">
        <v>0</v>
      </c>
      <c r="V205" s="249">
        <f>U205*H205</f>
        <v>0</v>
      </c>
      <c r="W205" s="249">
        <v>0</v>
      </c>
      <c r="X205" s="248">
        <f>W205*H205</f>
        <v>0</v>
      </c>
      <c r="Y205" s="216"/>
      <c r="Z205" s="216"/>
      <c r="AA205" s="216"/>
      <c r="AB205" s="216"/>
      <c r="AC205" s="216"/>
      <c r="AD205" s="216"/>
      <c r="AE205" s="216"/>
      <c r="AR205" s="148" t="s">
        <v>227</v>
      </c>
      <c r="AT205" s="148" t="s">
        <v>154</v>
      </c>
      <c r="AU205" s="148" t="s">
        <v>89</v>
      </c>
      <c r="AY205" s="220" t="s">
        <v>151</v>
      </c>
      <c r="BE205" s="221">
        <f>IF(O205="základní",K205,0)</f>
        <v>0</v>
      </c>
      <c r="BF205" s="221">
        <f>IF(O205="snížená",K205,0)</f>
        <v>0</v>
      </c>
      <c r="BG205" s="221">
        <f>IF(O205="zákl. přenesená",K205,0)</f>
        <v>0</v>
      </c>
      <c r="BH205" s="221">
        <f>IF(O205="sníž. přenesená",K205,0)</f>
        <v>0</v>
      </c>
      <c r="BI205" s="221">
        <f>IF(O205="nulová",K205,0)</f>
        <v>0</v>
      </c>
      <c r="BJ205" s="220" t="s">
        <v>87</v>
      </c>
      <c r="BK205" s="221">
        <f>ROUND(P205*H205,2)</f>
        <v>0</v>
      </c>
      <c r="BL205" s="220" t="s">
        <v>227</v>
      </c>
      <c r="BM205" s="148" t="s">
        <v>1023</v>
      </c>
    </row>
    <row r="206" spans="1:65" s="14" customFormat="1">
      <c r="B206" s="285"/>
      <c r="C206" s="282"/>
      <c r="D206" s="261" t="s">
        <v>160</v>
      </c>
      <c r="E206" s="283" t="s">
        <v>1</v>
      </c>
      <c r="F206" s="284" t="s">
        <v>1021</v>
      </c>
      <c r="G206" s="282"/>
      <c r="H206" s="283" t="s">
        <v>1</v>
      </c>
      <c r="I206" s="168"/>
      <c r="J206" s="168"/>
      <c r="K206" s="282"/>
      <c r="L206" s="282"/>
      <c r="M206" s="165"/>
      <c r="N206" s="281"/>
      <c r="O206" s="280"/>
      <c r="P206" s="280"/>
      <c r="Q206" s="280"/>
      <c r="R206" s="280"/>
      <c r="S206" s="280"/>
      <c r="T206" s="280"/>
      <c r="U206" s="280"/>
      <c r="V206" s="280"/>
      <c r="W206" s="280"/>
      <c r="X206" s="279"/>
      <c r="AT206" s="166" t="s">
        <v>160</v>
      </c>
      <c r="AU206" s="166" t="s">
        <v>89</v>
      </c>
      <c r="AV206" s="14" t="s">
        <v>87</v>
      </c>
      <c r="AW206" s="14" t="s">
        <v>5</v>
      </c>
      <c r="AX206" s="14" t="s">
        <v>79</v>
      </c>
      <c r="AY206" s="166" t="s">
        <v>151</v>
      </c>
    </row>
    <row r="207" spans="1:65" s="14" customFormat="1">
      <c r="B207" s="285"/>
      <c r="C207" s="282"/>
      <c r="D207" s="261" t="s">
        <v>160</v>
      </c>
      <c r="E207" s="283" t="s">
        <v>1</v>
      </c>
      <c r="F207" s="284" t="s">
        <v>1020</v>
      </c>
      <c r="G207" s="282"/>
      <c r="H207" s="283" t="s">
        <v>1</v>
      </c>
      <c r="I207" s="168"/>
      <c r="J207" s="168"/>
      <c r="K207" s="282"/>
      <c r="L207" s="282"/>
      <c r="M207" s="165"/>
      <c r="N207" s="281"/>
      <c r="O207" s="280"/>
      <c r="P207" s="280"/>
      <c r="Q207" s="280"/>
      <c r="R207" s="280"/>
      <c r="S207" s="280"/>
      <c r="T207" s="280"/>
      <c r="U207" s="280"/>
      <c r="V207" s="280"/>
      <c r="W207" s="280"/>
      <c r="X207" s="279"/>
      <c r="AT207" s="166" t="s">
        <v>160</v>
      </c>
      <c r="AU207" s="166" t="s">
        <v>89</v>
      </c>
      <c r="AV207" s="14" t="s">
        <v>87</v>
      </c>
      <c r="AW207" s="14" t="s">
        <v>5</v>
      </c>
      <c r="AX207" s="14" t="s">
        <v>79</v>
      </c>
      <c r="AY207" s="166" t="s">
        <v>151</v>
      </c>
    </row>
    <row r="208" spans="1:65" s="14" customFormat="1">
      <c r="B208" s="285"/>
      <c r="C208" s="282"/>
      <c r="D208" s="261" t="s">
        <v>160</v>
      </c>
      <c r="E208" s="283" t="s">
        <v>1</v>
      </c>
      <c r="F208" s="284" t="s">
        <v>1019</v>
      </c>
      <c r="G208" s="282"/>
      <c r="H208" s="283" t="s">
        <v>1</v>
      </c>
      <c r="I208" s="168"/>
      <c r="J208" s="168"/>
      <c r="K208" s="282"/>
      <c r="L208" s="282"/>
      <c r="M208" s="165"/>
      <c r="N208" s="281"/>
      <c r="O208" s="280"/>
      <c r="P208" s="280"/>
      <c r="Q208" s="280"/>
      <c r="R208" s="280"/>
      <c r="S208" s="280"/>
      <c r="T208" s="280"/>
      <c r="U208" s="280"/>
      <c r="V208" s="280"/>
      <c r="W208" s="280"/>
      <c r="X208" s="279"/>
      <c r="AT208" s="166" t="s">
        <v>160</v>
      </c>
      <c r="AU208" s="166" t="s">
        <v>89</v>
      </c>
      <c r="AV208" s="14" t="s">
        <v>87</v>
      </c>
      <c r="AW208" s="14" t="s">
        <v>5</v>
      </c>
      <c r="AX208" s="14" t="s">
        <v>79</v>
      </c>
      <c r="AY208" s="166" t="s">
        <v>151</v>
      </c>
    </row>
    <row r="209" spans="1:65" s="14" customFormat="1">
      <c r="B209" s="285"/>
      <c r="C209" s="282"/>
      <c r="D209" s="261" t="s">
        <v>160</v>
      </c>
      <c r="E209" s="283" t="s">
        <v>1</v>
      </c>
      <c r="F209" s="284" t="s">
        <v>1018</v>
      </c>
      <c r="G209" s="282"/>
      <c r="H209" s="283" t="s">
        <v>1</v>
      </c>
      <c r="I209" s="168"/>
      <c r="J209" s="168"/>
      <c r="K209" s="282"/>
      <c r="L209" s="282"/>
      <c r="M209" s="165"/>
      <c r="N209" s="281"/>
      <c r="O209" s="280"/>
      <c r="P209" s="280"/>
      <c r="Q209" s="280"/>
      <c r="R209" s="280"/>
      <c r="S209" s="280"/>
      <c r="T209" s="280"/>
      <c r="U209" s="280"/>
      <c r="V209" s="280"/>
      <c r="W209" s="280"/>
      <c r="X209" s="279"/>
      <c r="AT209" s="166" t="s">
        <v>160</v>
      </c>
      <c r="AU209" s="166" t="s">
        <v>89</v>
      </c>
      <c r="AV209" s="14" t="s">
        <v>87</v>
      </c>
      <c r="AW209" s="14" t="s">
        <v>5</v>
      </c>
      <c r="AX209" s="14" t="s">
        <v>79</v>
      </c>
      <c r="AY209" s="166" t="s">
        <v>151</v>
      </c>
    </row>
    <row r="210" spans="1:65" s="12" customFormat="1">
      <c r="B210" s="262"/>
      <c r="C210" s="258"/>
      <c r="D210" s="261" t="s">
        <v>160</v>
      </c>
      <c r="E210" s="271" t="s">
        <v>1</v>
      </c>
      <c r="F210" s="260" t="s">
        <v>1017</v>
      </c>
      <c r="G210" s="258"/>
      <c r="H210" s="259">
        <v>1757</v>
      </c>
      <c r="I210" s="155"/>
      <c r="J210" s="155"/>
      <c r="K210" s="258"/>
      <c r="L210" s="258"/>
      <c r="M210" s="150"/>
      <c r="N210" s="257"/>
      <c r="O210" s="256"/>
      <c r="P210" s="256"/>
      <c r="Q210" s="256"/>
      <c r="R210" s="256"/>
      <c r="S210" s="256"/>
      <c r="T210" s="256"/>
      <c r="U210" s="256"/>
      <c r="V210" s="256"/>
      <c r="W210" s="256"/>
      <c r="X210" s="255"/>
      <c r="AT210" s="152" t="s">
        <v>160</v>
      </c>
      <c r="AU210" s="152" t="s">
        <v>89</v>
      </c>
      <c r="AV210" s="12" t="s">
        <v>89</v>
      </c>
      <c r="AW210" s="12" t="s">
        <v>5</v>
      </c>
      <c r="AX210" s="12" t="s">
        <v>79</v>
      </c>
      <c r="AY210" s="152" t="s">
        <v>151</v>
      </c>
    </row>
    <row r="211" spans="1:65" s="13" customFormat="1">
      <c r="B211" s="270"/>
      <c r="C211" s="266"/>
      <c r="D211" s="261" t="s">
        <v>160</v>
      </c>
      <c r="E211" s="269" t="s">
        <v>1</v>
      </c>
      <c r="F211" s="268" t="s">
        <v>162</v>
      </c>
      <c r="G211" s="266"/>
      <c r="H211" s="267">
        <v>1757</v>
      </c>
      <c r="I211" s="162"/>
      <c r="J211" s="162"/>
      <c r="K211" s="266"/>
      <c r="L211" s="266"/>
      <c r="M211" s="158"/>
      <c r="N211" s="265"/>
      <c r="O211" s="264"/>
      <c r="P211" s="264"/>
      <c r="Q211" s="264"/>
      <c r="R211" s="264"/>
      <c r="S211" s="264"/>
      <c r="T211" s="264"/>
      <c r="U211" s="264"/>
      <c r="V211" s="264"/>
      <c r="W211" s="264"/>
      <c r="X211" s="263"/>
      <c r="AT211" s="159" t="s">
        <v>160</v>
      </c>
      <c r="AU211" s="159" t="s">
        <v>89</v>
      </c>
      <c r="AV211" s="13" t="s">
        <v>158</v>
      </c>
      <c r="AW211" s="13" t="s">
        <v>5</v>
      </c>
      <c r="AX211" s="13" t="s">
        <v>87</v>
      </c>
      <c r="AY211" s="159" t="s">
        <v>151</v>
      </c>
    </row>
    <row r="212" spans="1:65" s="213" customFormat="1" ht="21.75" customHeight="1">
      <c r="A212" s="216"/>
      <c r="B212" s="234"/>
      <c r="C212" s="278" t="s">
        <v>261</v>
      </c>
      <c r="D212" s="278" t="s">
        <v>232</v>
      </c>
      <c r="E212" s="277" t="s">
        <v>271</v>
      </c>
      <c r="F212" s="272" t="s">
        <v>272</v>
      </c>
      <c r="G212" s="276" t="s">
        <v>264</v>
      </c>
      <c r="H212" s="275">
        <v>1757</v>
      </c>
      <c r="I212" s="180"/>
      <c r="J212" s="274"/>
      <c r="K212" s="273">
        <f>ROUND(P212*H212,2)</f>
        <v>0</v>
      </c>
      <c r="L212" s="272" t="s">
        <v>1</v>
      </c>
      <c r="M212" s="183"/>
      <c r="N212" s="184" t="s">
        <v>1</v>
      </c>
      <c r="O212" s="252" t="s">
        <v>42</v>
      </c>
      <c r="P212" s="251">
        <f>I212+J212</f>
        <v>0</v>
      </c>
      <c r="Q212" s="251">
        <f>ROUND(I212*H212,2)</f>
        <v>0</v>
      </c>
      <c r="R212" s="251">
        <f>ROUND(J212*H212,2)</f>
        <v>0</v>
      </c>
      <c r="S212" s="250"/>
      <c r="T212" s="249">
        <f>S212*H212</f>
        <v>0</v>
      </c>
      <c r="U212" s="249">
        <v>0</v>
      </c>
      <c r="V212" s="249">
        <f>U212*H212</f>
        <v>0</v>
      </c>
      <c r="W212" s="249">
        <v>0</v>
      </c>
      <c r="X212" s="248">
        <f>W212*H212</f>
        <v>0</v>
      </c>
      <c r="Y212" s="216"/>
      <c r="Z212" s="216"/>
      <c r="AA212" s="216"/>
      <c r="AB212" s="216"/>
      <c r="AC212" s="216"/>
      <c r="AD212" s="216"/>
      <c r="AE212" s="216"/>
      <c r="AR212" s="148" t="s">
        <v>235</v>
      </c>
      <c r="AT212" s="148" t="s">
        <v>232</v>
      </c>
      <c r="AU212" s="148" t="s">
        <v>89</v>
      </c>
      <c r="AY212" s="220" t="s">
        <v>151</v>
      </c>
      <c r="BE212" s="221">
        <f>IF(O212="základní",K212,0)</f>
        <v>0</v>
      </c>
      <c r="BF212" s="221">
        <f>IF(O212="snížená",K212,0)</f>
        <v>0</v>
      </c>
      <c r="BG212" s="221">
        <f>IF(O212="zákl. přenesená",K212,0)</f>
        <v>0</v>
      </c>
      <c r="BH212" s="221">
        <f>IF(O212="sníž. přenesená",K212,0)</f>
        <v>0</v>
      </c>
      <c r="BI212" s="221">
        <f>IF(O212="nulová",K212,0)</f>
        <v>0</v>
      </c>
      <c r="BJ212" s="220" t="s">
        <v>87</v>
      </c>
      <c r="BK212" s="221">
        <f>ROUND(P212*H212,2)</f>
        <v>0</v>
      </c>
      <c r="BL212" s="220" t="s">
        <v>227</v>
      </c>
      <c r="BM212" s="148" t="s">
        <v>1022</v>
      </c>
    </row>
    <row r="213" spans="1:65" s="14" customFormat="1">
      <c r="B213" s="285"/>
      <c r="C213" s="282"/>
      <c r="D213" s="261" t="s">
        <v>160</v>
      </c>
      <c r="E213" s="283" t="s">
        <v>1</v>
      </c>
      <c r="F213" s="284" t="s">
        <v>1021</v>
      </c>
      <c r="G213" s="282"/>
      <c r="H213" s="283" t="s">
        <v>1</v>
      </c>
      <c r="I213" s="168"/>
      <c r="J213" s="168"/>
      <c r="K213" s="282"/>
      <c r="L213" s="282"/>
      <c r="M213" s="165"/>
      <c r="N213" s="281"/>
      <c r="O213" s="280"/>
      <c r="P213" s="280"/>
      <c r="Q213" s="280"/>
      <c r="R213" s="280"/>
      <c r="S213" s="280"/>
      <c r="T213" s="280"/>
      <c r="U213" s="280"/>
      <c r="V213" s="280"/>
      <c r="W213" s="280"/>
      <c r="X213" s="279"/>
      <c r="AT213" s="166" t="s">
        <v>160</v>
      </c>
      <c r="AU213" s="166" t="s">
        <v>89</v>
      </c>
      <c r="AV213" s="14" t="s">
        <v>87</v>
      </c>
      <c r="AW213" s="14" t="s">
        <v>5</v>
      </c>
      <c r="AX213" s="14" t="s">
        <v>79</v>
      </c>
      <c r="AY213" s="166" t="s">
        <v>151</v>
      </c>
    </row>
    <row r="214" spans="1:65" s="14" customFormat="1">
      <c r="B214" s="285"/>
      <c r="C214" s="282"/>
      <c r="D214" s="261" t="s">
        <v>160</v>
      </c>
      <c r="E214" s="283" t="s">
        <v>1</v>
      </c>
      <c r="F214" s="284" t="s">
        <v>1020</v>
      </c>
      <c r="G214" s="282"/>
      <c r="H214" s="283" t="s">
        <v>1</v>
      </c>
      <c r="I214" s="168"/>
      <c r="J214" s="168"/>
      <c r="K214" s="282"/>
      <c r="L214" s="282"/>
      <c r="M214" s="165"/>
      <c r="N214" s="281"/>
      <c r="O214" s="280"/>
      <c r="P214" s="280"/>
      <c r="Q214" s="280"/>
      <c r="R214" s="280"/>
      <c r="S214" s="280"/>
      <c r="T214" s="280"/>
      <c r="U214" s="280"/>
      <c r="V214" s="280"/>
      <c r="W214" s="280"/>
      <c r="X214" s="279"/>
      <c r="AT214" s="166" t="s">
        <v>160</v>
      </c>
      <c r="AU214" s="166" t="s">
        <v>89</v>
      </c>
      <c r="AV214" s="14" t="s">
        <v>87</v>
      </c>
      <c r="AW214" s="14" t="s">
        <v>5</v>
      </c>
      <c r="AX214" s="14" t="s">
        <v>79</v>
      </c>
      <c r="AY214" s="166" t="s">
        <v>151</v>
      </c>
    </row>
    <row r="215" spans="1:65" s="14" customFormat="1">
      <c r="B215" s="285"/>
      <c r="C215" s="282"/>
      <c r="D215" s="261" t="s">
        <v>160</v>
      </c>
      <c r="E215" s="283" t="s">
        <v>1</v>
      </c>
      <c r="F215" s="284" t="s">
        <v>1019</v>
      </c>
      <c r="G215" s="282"/>
      <c r="H215" s="283" t="s">
        <v>1</v>
      </c>
      <c r="I215" s="168"/>
      <c r="J215" s="168"/>
      <c r="K215" s="282"/>
      <c r="L215" s="282"/>
      <c r="M215" s="165"/>
      <c r="N215" s="281"/>
      <c r="O215" s="280"/>
      <c r="P215" s="280"/>
      <c r="Q215" s="280"/>
      <c r="R215" s="280"/>
      <c r="S215" s="280"/>
      <c r="T215" s="280"/>
      <c r="U215" s="280"/>
      <c r="V215" s="280"/>
      <c r="W215" s="280"/>
      <c r="X215" s="279"/>
      <c r="AT215" s="166" t="s">
        <v>160</v>
      </c>
      <c r="AU215" s="166" t="s">
        <v>89</v>
      </c>
      <c r="AV215" s="14" t="s">
        <v>87</v>
      </c>
      <c r="AW215" s="14" t="s">
        <v>5</v>
      </c>
      <c r="AX215" s="14" t="s">
        <v>79</v>
      </c>
      <c r="AY215" s="166" t="s">
        <v>151</v>
      </c>
    </row>
    <row r="216" spans="1:65" s="14" customFormat="1">
      <c r="B216" s="285"/>
      <c r="C216" s="282"/>
      <c r="D216" s="261" t="s">
        <v>160</v>
      </c>
      <c r="E216" s="283" t="s">
        <v>1</v>
      </c>
      <c r="F216" s="284" t="s">
        <v>1018</v>
      </c>
      <c r="G216" s="282"/>
      <c r="H216" s="283" t="s">
        <v>1</v>
      </c>
      <c r="I216" s="168"/>
      <c r="J216" s="168"/>
      <c r="K216" s="282"/>
      <c r="L216" s="282"/>
      <c r="M216" s="165"/>
      <c r="N216" s="281"/>
      <c r="O216" s="280"/>
      <c r="P216" s="280"/>
      <c r="Q216" s="280"/>
      <c r="R216" s="280"/>
      <c r="S216" s="280"/>
      <c r="T216" s="280"/>
      <c r="U216" s="280"/>
      <c r="V216" s="280"/>
      <c r="W216" s="280"/>
      <c r="X216" s="279"/>
      <c r="AT216" s="166" t="s">
        <v>160</v>
      </c>
      <c r="AU216" s="166" t="s">
        <v>89</v>
      </c>
      <c r="AV216" s="14" t="s">
        <v>87</v>
      </c>
      <c r="AW216" s="14" t="s">
        <v>5</v>
      </c>
      <c r="AX216" s="14" t="s">
        <v>79</v>
      </c>
      <c r="AY216" s="166" t="s">
        <v>151</v>
      </c>
    </row>
    <row r="217" spans="1:65" s="12" customFormat="1">
      <c r="B217" s="262"/>
      <c r="C217" s="258"/>
      <c r="D217" s="261" t="s">
        <v>160</v>
      </c>
      <c r="E217" s="271" t="s">
        <v>1</v>
      </c>
      <c r="F217" s="260" t="s">
        <v>1017</v>
      </c>
      <c r="G217" s="258"/>
      <c r="H217" s="259">
        <v>1757</v>
      </c>
      <c r="I217" s="155"/>
      <c r="J217" s="155"/>
      <c r="K217" s="258"/>
      <c r="L217" s="258"/>
      <c r="M217" s="150"/>
      <c r="N217" s="257"/>
      <c r="O217" s="256"/>
      <c r="P217" s="256"/>
      <c r="Q217" s="256"/>
      <c r="R217" s="256"/>
      <c r="S217" s="256"/>
      <c r="T217" s="256"/>
      <c r="U217" s="256"/>
      <c r="V217" s="256"/>
      <c r="W217" s="256"/>
      <c r="X217" s="255"/>
      <c r="AT217" s="152" t="s">
        <v>160</v>
      </c>
      <c r="AU217" s="152" t="s">
        <v>89</v>
      </c>
      <c r="AV217" s="12" t="s">
        <v>89</v>
      </c>
      <c r="AW217" s="12" t="s">
        <v>5</v>
      </c>
      <c r="AX217" s="12" t="s">
        <v>79</v>
      </c>
      <c r="AY217" s="152" t="s">
        <v>151</v>
      </c>
    </row>
    <row r="218" spans="1:65" s="13" customFormat="1">
      <c r="B218" s="270"/>
      <c r="C218" s="266"/>
      <c r="D218" s="261" t="s">
        <v>160</v>
      </c>
      <c r="E218" s="269" t="s">
        <v>1</v>
      </c>
      <c r="F218" s="268" t="s">
        <v>162</v>
      </c>
      <c r="G218" s="266"/>
      <c r="H218" s="267">
        <v>1757</v>
      </c>
      <c r="I218" s="162"/>
      <c r="J218" s="162"/>
      <c r="K218" s="266"/>
      <c r="L218" s="266"/>
      <c r="M218" s="158"/>
      <c r="N218" s="265"/>
      <c r="O218" s="264"/>
      <c r="P218" s="264"/>
      <c r="Q218" s="264"/>
      <c r="R218" s="264"/>
      <c r="S218" s="264"/>
      <c r="T218" s="264"/>
      <c r="U218" s="264"/>
      <c r="V218" s="264"/>
      <c r="W218" s="264"/>
      <c r="X218" s="263"/>
      <c r="AT218" s="159" t="s">
        <v>160</v>
      </c>
      <c r="AU218" s="159" t="s">
        <v>89</v>
      </c>
      <c r="AV218" s="13" t="s">
        <v>158</v>
      </c>
      <c r="AW218" s="13" t="s">
        <v>5</v>
      </c>
      <c r="AX218" s="13" t="s">
        <v>87</v>
      </c>
      <c r="AY218" s="159" t="s">
        <v>151</v>
      </c>
    </row>
    <row r="219" spans="1:65" s="213" customFormat="1" ht="24.2" customHeight="1">
      <c r="A219" s="216"/>
      <c r="B219" s="234"/>
      <c r="C219" s="233" t="s">
        <v>8</v>
      </c>
      <c r="D219" s="233" t="s">
        <v>154</v>
      </c>
      <c r="E219" s="232" t="s">
        <v>275</v>
      </c>
      <c r="F219" s="228" t="s">
        <v>276</v>
      </c>
      <c r="G219" s="231" t="s">
        <v>97</v>
      </c>
      <c r="H219" s="230">
        <v>9.5530000000000008</v>
      </c>
      <c r="I219" s="141"/>
      <c r="J219" s="141"/>
      <c r="K219" s="229">
        <f>ROUND(P219*H219,2)</f>
        <v>0</v>
      </c>
      <c r="L219" s="228" t="s">
        <v>940</v>
      </c>
      <c r="M219" s="217"/>
      <c r="N219" s="143" t="s">
        <v>1</v>
      </c>
      <c r="O219" s="252" t="s">
        <v>42</v>
      </c>
      <c r="P219" s="251">
        <f>I219+J219</f>
        <v>0</v>
      </c>
      <c r="Q219" s="251">
        <f>ROUND(I219*H219,2)</f>
        <v>0</v>
      </c>
      <c r="R219" s="251">
        <f>ROUND(J219*H219,2)</f>
        <v>0</v>
      </c>
      <c r="S219" s="250"/>
      <c r="T219" s="249">
        <f>S219*H219</f>
        <v>0</v>
      </c>
      <c r="U219" s="249">
        <v>0</v>
      </c>
      <c r="V219" s="249">
        <f>U219*H219</f>
        <v>0</v>
      </c>
      <c r="W219" s="249">
        <v>0</v>
      </c>
      <c r="X219" s="248">
        <f>W219*H219</f>
        <v>0</v>
      </c>
      <c r="Y219" s="216"/>
      <c r="Z219" s="216"/>
      <c r="AA219" s="216"/>
      <c r="AB219" s="216"/>
      <c r="AC219" s="216"/>
      <c r="AD219" s="216"/>
      <c r="AE219" s="216"/>
      <c r="AR219" s="148" t="s">
        <v>227</v>
      </c>
      <c r="AT219" s="148" t="s">
        <v>154</v>
      </c>
      <c r="AU219" s="148" t="s">
        <v>89</v>
      </c>
      <c r="AY219" s="220" t="s">
        <v>151</v>
      </c>
      <c r="BE219" s="221">
        <f>IF(O219="základní",K219,0)</f>
        <v>0</v>
      </c>
      <c r="BF219" s="221">
        <f>IF(O219="snížená",K219,0)</f>
        <v>0</v>
      </c>
      <c r="BG219" s="221">
        <f>IF(O219="zákl. přenesená",K219,0)</f>
        <v>0</v>
      </c>
      <c r="BH219" s="221">
        <f>IF(O219="sníž. přenesená",K219,0)</f>
        <v>0</v>
      </c>
      <c r="BI219" s="221">
        <f>IF(O219="nulová",K219,0)</f>
        <v>0</v>
      </c>
      <c r="BJ219" s="220" t="s">
        <v>87</v>
      </c>
      <c r="BK219" s="221">
        <f>ROUND(P219*H219,2)</f>
        <v>0</v>
      </c>
      <c r="BL219" s="220" t="s">
        <v>227</v>
      </c>
      <c r="BM219" s="148" t="s">
        <v>1016</v>
      </c>
    </row>
    <row r="220" spans="1:65" s="12" customFormat="1">
      <c r="B220" s="262"/>
      <c r="C220" s="258"/>
      <c r="D220" s="261" t="s">
        <v>160</v>
      </c>
      <c r="E220" s="271" t="s">
        <v>1</v>
      </c>
      <c r="F220" s="260" t="s">
        <v>1014</v>
      </c>
      <c r="G220" s="258"/>
      <c r="H220" s="259">
        <v>6.4509999999999996</v>
      </c>
      <c r="I220" s="155"/>
      <c r="J220" s="155"/>
      <c r="K220" s="258"/>
      <c r="L220" s="258"/>
      <c r="M220" s="150"/>
      <c r="N220" s="257"/>
      <c r="O220" s="256"/>
      <c r="P220" s="256"/>
      <c r="Q220" s="256"/>
      <c r="R220" s="256"/>
      <c r="S220" s="256"/>
      <c r="T220" s="256"/>
      <c r="U220" s="256"/>
      <c r="V220" s="256"/>
      <c r="W220" s="256"/>
      <c r="X220" s="255"/>
      <c r="AT220" s="152" t="s">
        <v>160</v>
      </c>
      <c r="AU220" s="152" t="s">
        <v>89</v>
      </c>
      <c r="AV220" s="12" t="s">
        <v>89</v>
      </c>
      <c r="AW220" s="12" t="s">
        <v>5</v>
      </c>
      <c r="AX220" s="12" t="s">
        <v>79</v>
      </c>
      <c r="AY220" s="152" t="s">
        <v>151</v>
      </c>
    </row>
    <row r="221" spans="1:65" s="12" customFormat="1">
      <c r="B221" s="262"/>
      <c r="C221" s="258"/>
      <c r="D221" s="261" t="s">
        <v>160</v>
      </c>
      <c r="E221" s="271" t="s">
        <v>1</v>
      </c>
      <c r="F221" s="260" t="s">
        <v>1013</v>
      </c>
      <c r="G221" s="258"/>
      <c r="H221" s="259">
        <v>3.1019999999999999</v>
      </c>
      <c r="I221" s="155"/>
      <c r="J221" s="155"/>
      <c r="K221" s="258"/>
      <c r="L221" s="258"/>
      <c r="M221" s="150"/>
      <c r="N221" s="257"/>
      <c r="O221" s="256"/>
      <c r="P221" s="256"/>
      <c r="Q221" s="256"/>
      <c r="R221" s="256"/>
      <c r="S221" s="256"/>
      <c r="T221" s="256"/>
      <c r="U221" s="256"/>
      <c r="V221" s="256"/>
      <c r="W221" s="256"/>
      <c r="X221" s="255"/>
      <c r="AT221" s="152" t="s">
        <v>160</v>
      </c>
      <c r="AU221" s="152" t="s">
        <v>89</v>
      </c>
      <c r="AV221" s="12" t="s">
        <v>89</v>
      </c>
      <c r="AW221" s="12" t="s">
        <v>5</v>
      </c>
      <c r="AX221" s="12" t="s">
        <v>79</v>
      </c>
      <c r="AY221" s="152" t="s">
        <v>151</v>
      </c>
    </row>
    <row r="222" spans="1:65" s="13" customFormat="1">
      <c r="B222" s="270"/>
      <c r="C222" s="266"/>
      <c r="D222" s="261" t="s">
        <v>160</v>
      </c>
      <c r="E222" s="269" t="s">
        <v>1</v>
      </c>
      <c r="F222" s="268" t="s">
        <v>162</v>
      </c>
      <c r="G222" s="266"/>
      <c r="H222" s="267">
        <v>9.552999999999999</v>
      </c>
      <c r="I222" s="162"/>
      <c r="J222" s="162"/>
      <c r="K222" s="266"/>
      <c r="L222" s="266"/>
      <c r="M222" s="158"/>
      <c r="N222" s="265"/>
      <c r="O222" s="264"/>
      <c r="P222" s="264"/>
      <c r="Q222" s="264"/>
      <c r="R222" s="264"/>
      <c r="S222" s="264"/>
      <c r="T222" s="264"/>
      <c r="U222" s="264"/>
      <c r="V222" s="264"/>
      <c r="W222" s="264"/>
      <c r="X222" s="263"/>
      <c r="AT222" s="159" t="s">
        <v>160</v>
      </c>
      <c r="AU222" s="159" t="s">
        <v>89</v>
      </c>
      <c r="AV222" s="13" t="s">
        <v>158</v>
      </c>
      <c r="AW222" s="13" t="s">
        <v>5</v>
      </c>
      <c r="AX222" s="13" t="s">
        <v>87</v>
      </c>
      <c r="AY222" s="159" t="s">
        <v>151</v>
      </c>
    </row>
    <row r="223" spans="1:65" s="213" customFormat="1" ht="49.15" customHeight="1">
      <c r="A223" s="216"/>
      <c r="B223" s="234"/>
      <c r="C223" s="278" t="s">
        <v>274</v>
      </c>
      <c r="D223" s="278" t="s">
        <v>232</v>
      </c>
      <c r="E223" s="277" t="s">
        <v>280</v>
      </c>
      <c r="F223" s="272" t="s">
        <v>281</v>
      </c>
      <c r="G223" s="276" t="s">
        <v>97</v>
      </c>
      <c r="H223" s="275">
        <v>11.134</v>
      </c>
      <c r="I223" s="180"/>
      <c r="J223" s="274"/>
      <c r="K223" s="273">
        <f>ROUND(P223*H223,2)</f>
        <v>0</v>
      </c>
      <c r="L223" s="272" t="s">
        <v>1</v>
      </c>
      <c r="M223" s="183"/>
      <c r="N223" s="184" t="s">
        <v>1</v>
      </c>
      <c r="O223" s="252" t="s">
        <v>42</v>
      </c>
      <c r="P223" s="251">
        <f>I223+J223</f>
        <v>0</v>
      </c>
      <c r="Q223" s="251">
        <f>ROUND(I223*H223,2)</f>
        <v>0</v>
      </c>
      <c r="R223" s="251">
        <f>ROUND(J223*H223,2)</f>
        <v>0</v>
      </c>
      <c r="S223" s="250"/>
      <c r="T223" s="249">
        <f>S223*H223</f>
        <v>0</v>
      </c>
      <c r="U223" s="249">
        <v>4.0000000000000001E-3</v>
      </c>
      <c r="V223" s="249">
        <f>U223*H223</f>
        <v>4.4535999999999999E-2</v>
      </c>
      <c r="W223" s="249">
        <v>0</v>
      </c>
      <c r="X223" s="248">
        <f>W223*H223</f>
        <v>0</v>
      </c>
      <c r="Y223" s="216"/>
      <c r="Z223" s="216"/>
      <c r="AA223" s="216"/>
      <c r="AB223" s="216"/>
      <c r="AC223" s="216"/>
      <c r="AD223" s="216"/>
      <c r="AE223" s="216"/>
      <c r="AR223" s="148" t="s">
        <v>235</v>
      </c>
      <c r="AT223" s="148" t="s">
        <v>232</v>
      </c>
      <c r="AU223" s="148" t="s">
        <v>89</v>
      </c>
      <c r="AY223" s="220" t="s">
        <v>151</v>
      </c>
      <c r="BE223" s="221">
        <f>IF(O223="základní",K223,0)</f>
        <v>0</v>
      </c>
      <c r="BF223" s="221">
        <f>IF(O223="snížená",K223,0)</f>
        <v>0</v>
      </c>
      <c r="BG223" s="221">
        <f>IF(O223="zákl. přenesená",K223,0)</f>
        <v>0</v>
      </c>
      <c r="BH223" s="221">
        <f>IF(O223="sníž. přenesená",K223,0)</f>
        <v>0</v>
      </c>
      <c r="BI223" s="221">
        <f>IF(O223="nulová",K223,0)</f>
        <v>0</v>
      </c>
      <c r="BJ223" s="220" t="s">
        <v>87</v>
      </c>
      <c r="BK223" s="221">
        <f>ROUND(P223*H223,2)</f>
        <v>0</v>
      </c>
      <c r="BL223" s="220" t="s">
        <v>227</v>
      </c>
      <c r="BM223" s="148" t="s">
        <v>1015</v>
      </c>
    </row>
    <row r="224" spans="1:65" s="12" customFormat="1">
      <c r="B224" s="262"/>
      <c r="C224" s="258"/>
      <c r="D224" s="261" t="s">
        <v>160</v>
      </c>
      <c r="E224" s="271" t="s">
        <v>1</v>
      </c>
      <c r="F224" s="260" t="s">
        <v>1014</v>
      </c>
      <c r="G224" s="258"/>
      <c r="H224" s="259">
        <v>6.4509999999999996</v>
      </c>
      <c r="I224" s="155"/>
      <c r="J224" s="155"/>
      <c r="K224" s="258"/>
      <c r="L224" s="258"/>
      <c r="M224" s="150"/>
      <c r="N224" s="257"/>
      <c r="O224" s="256"/>
      <c r="P224" s="256"/>
      <c r="Q224" s="256"/>
      <c r="R224" s="256"/>
      <c r="S224" s="256"/>
      <c r="T224" s="256"/>
      <c r="U224" s="256"/>
      <c r="V224" s="256"/>
      <c r="W224" s="256"/>
      <c r="X224" s="255"/>
      <c r="AT224" s="152" t="s">
        <v>160</v>
      </c>
      <c r="AU224" s="152" t="s">
        <v>89</v>
      </c>
      <c r="AV224" s="12" t="s">
        <v>89</v>
      </c>
      <c r="AW224" s="12" t="s">
        <v>5</v>
      </c>
      <c r="AX224" s="12" t="s">
        <v>79</v>
      </c>
      <c r="AY224" s="152" t="s">
        <v>151</v>
      </c>
    </row>
    <row r="225" spans="1:65" s="12" customFormat="1">
      <c r="B225" s="262"/>
      <c r="C225" s="258"/>
      <c r="D225" s="261" t="s">
        <v>160</v>
      </c>
      <c r="E225" s="271" t="s">
        <v>1</v>
      </c>
      <c r="F225" s="260" t="s">
        <v>1013</v>
      </c>
      <c r="G225" s="258"/>
      <c r="H225" s="259">
        <v>3.1019999999999999</v>
      </c>
      <c r="I225" s="155"/>
      <c r="J225" s="155"/>
      <c r="K225" s="258"/>
      <c r="L225" s="258"/>
      <c r="M225" s="150"/>
      <c r="N225" s="257"/>
      <c r="O225" s="256"/>
      <c r="P225" s="256"/>
      <c r="Q225" s="256"/>
      <c r="R225" s="256"/>
      <c r="S225" s="256"/>
      <c r="T225" s="256"/>
      <c r="U225" s="256"/>
      <c r="V225" s="256"/>
      <c r="W225" s="256"/>
      <c r="X225" s="255"/>
      <c r="AT225" s="152" t="s">
        <v>160</v>
      </c>
      <c r="AU225" s="152" t="s">
        <v>89</v>
      </c>
      <c r="AV225" s="12" t="s">
        <v>89</v>
      </c>
      <c r="AW225" s="12" t="s">
        <v>5</v>
      </c>
      <c r="AX225" s="12" t="s">
        <v>79</v>
      </c>
      <c r="AY225" s="152" t="s">
        <v>151</v>
      </c>
    </row>
    <row r="226" spans="1:65" s="13" customFormat="1">
      <c r="B226" s="270"/>
      <c r="C226" s="266"/>
      <c r="D226" s="261" t="s">
        <v>160</v>
      </c>
      <c r="E226" s="269" t="s">
        <v>1</v>
      </c>
      <c r="F226" s="268" t="s">
        <v>162</v>
      </c>
      <c r="G226" s="266"/>
      <c r="H226" s="267">
        <v>9.552999999999999</v>
      </c>
      <c r="I226" s="162"/>
      <c r="J226" s="162"/>
      <c r="K226" s="266"/>
      <c r="L226" s="266"/>
      <c r="M226" s="158"/>
      <c r="N226" s="265"/>
      <c r="O226" s="264"/>
      <c r="P226" s="264"/>
      <c r="Q226" s="264"/>
      <c r="R226" s="264"/>
      <c r="S226" s="264"/>
      <c r="T226" s="264"/>
      <c r="U226" s="264"/>
      <c r="V226" s="264"/>
      <c r="W226" s="264"/>
      <c r="X226" s="263"/>
      <c r="AT226" s="159" t="s">
        <v>160</v>
      </c>
      <c r="AU226" s="159" t="s">
        <v>89</v>
      </c>
      <c r="AV226" s="13" t="s">
        <v>158</v>
      </c>
      <c r="AW226" s="13" t="s">
        <v>5</v>
      </c>
      <c r="AX226" s="13" t="s">
        <v>87</v>
      </c>
      <c r="AY226" s="159" t="s">
        <v>151</v>
      </c>
    </row>
    <row r="227" spans="1:65" s="12" customFormat="1">
      <c r="B227" s="262"/>
      <c r="C227" s="258"/>
      <c r="D227" s="261" t="s">
        <v>160</v>
      </c>
      <c r="E227" s="258"/>
      <c r="F227" s="260" t="s">
        <v>1012</v>
      </c>
      <c r="G227" s="258"/>
      <c r="H227" s="259">
        <v>11.134</v>
      </c>
      <c r="I227" s="155"/>
      <c r="J227" s="155"/>
      <c r="K227" s="258"/>
      <c r="L227" s="258"/>
      <c r="M227" s="150"/>
      <c r="N227" s="257"/>
      <c r="O227" s="256"/>
      <c r="P227" s="256"/>
      <c r="Q227" s="256"/>
      <c r="R227" s="256"/>
      <c r="S227" s="256"/>
      <c r="T227" s="256"/>
      <c r="U227" s="256"/>
      <c r="V227" s="256"/>
      <c r="W227" s="256"/>
      <c r="X227" s="255"/>
      <c r="AT227" s="152" t="s">
        <v>160</v>
      </c>
      <c r="AU227" s="152" t="s">
        <v>89</v>
      </c>
      <c r="AV227" s="12" t="s">
        <v>89</v>
      </c>
      <c r="AW227" s="12" t="s">
        <v>4</v>
      </c>
      <c r="AX227" s="12" t="s">
        <v>87</v>
      </c>
      <c r="AY227" s="152" t="s">
        <v>151</v>
      </c>
    </row>
    <row r="228" spans="1:65" s="213" customFormat="1" ht="24.2" customHeight="1">
      <c r="A228" s="216"/>
      <c r="B228" s="234"/>
      <c r="C228" s="233" t="s">
        <v>279</v>
      </c>
      <c r="D228" s="233" t="s">
        <v>154</v>
      </c>
      <c r="E228" s="232" t="s">
        <v>285</v>
      </c>
      <c r="F228" s="228" t="s">
        <v>286</v>
      </c>
      <c r="G228" s="231" t="s">
        <v>287</v>
      </c>
      <c r="H228" s="230">
        <v>1</v>
      </c>
      <c r="I228" s="141"/>
      <c r="J228" s="141"/>
      <c r="K228" s="229">
        <f>ROUND(P228*H228,2)</f>
        <v>0</v>
      </c>
      <c r="L228" s="228" t="s">
        <v>1</v>
      </c>
      <c r="M228" s="217"/>
      <c r="N228" s="143" t="s">
        <v>1</v>
      </c>
      <c r="O228" s="252" t="s">
        <v>42</v>
      </c>
      <c r="P228" s="251">
        <f>I228+J228</f>
        <v>0</v>
      </c>
      <c r="Q228" s="251">
        <f>ROUND(I228*H228,2)</f>
        <v>0</v>
      </c>
      <c r="R228" s="251">
        <f>ROUND(J228*H228,2)</f>
        <v>0</v>
      </c>
      <c r="S228" s="250"/>
      <c r="T228" s="249">
        <f>S228*H228</f>
        <v>0</v>
      </c>
      <c r="U228" s="249">
        <v>0</v>
      </c>
      <c r="V228" s="249">
        <f>U228*H228</f>
        <v>0</v>
      </c>
      <c r="W228" s="249">
        <v>0</v>
      </c>
      <c r="X228" s="248">
        <f>W228*H228</f>
        <v>0</v>
      </c>
      <c r="Y228" s="216"/>
      <c r="Z228" s="216"/>
      <c r="AA228" s="216"/>
      <c r="AB228" s="216"/>
      <c r="AC228" s="216"/>
      <c r="AD228" s="216"/>
      <c r="AE228" s="216"/>
      <c r="AR228" s="148" t="s">
        <v>227</v>
      </c>
      <c r="AT228" s="148" t="s">
        <v>154</v>
      </c>
      <c r="AU228" s="148" t="s">
        <v>89</v>
      </c>
      <c r="AY228" s="220" t="s">
        <v>151</v>
      </c>
      <c r="BE228" s="221">
        <f>IF(O228="základní",K228,0)</f>
        <v>0</v>
      </c>
      <c r="BF228" s="221">
        <f>IF(O228="snížená",K228,0)</f>
        <v>0</v>
      </c>
      <c r="BG228" s="221">
        <f>IF(O228="zákl. přenesená",K228,0)</f>
        <v>0</v>
      </c>
      <c r="BH228" s="221">
        <f>IF(O228="sníž. přenesená",K228,0)</f>
        <v>0</v>
      </c>
      <c r="BI228" s="221">
        <f>IF(O228="nulová",K228,0)</f>
        <v>0</v>
      </c>
      <c r="BJ228" s="220" t="s">
        <v>87</v>
      </c>
      <c r="BK228" s="221">
        <f>ROUND(P228*H228,2)</f>
        <v>0</v>
      </c>
      <c r="BL228" s="220" t="s">
        <v>227</v>
      </c>
      <c r="BM228" s="148" t="s">
        <v>1011</v>
      </c>
    </row>
    <row r="229" spans="1:65" s="213" customFormat="1" ht="24.2" customHeight="1">
      <c r="A229" s="216"/>
      <c r="B229" s="234"/>
      <c r="C229" s="233" t="s">
        <v>284</v>
      </c>
      <c r="D229" s="233" t="s">
        <v>154</v>
      </c>
      <c r="E229" s="232" t="s">
        <v>1010</v>
      </c>
      <c r="F229" s="228" t="s">
        <v>1009</v>
      </c>
      <c r="G229" s="231" t="s">
        <v>292</v>
      </c>
      <c r="H229" s="140"/>
      <c r="I229" s="141"/>
      <c r="J229" s="141"/>
      <c r="K229" s="229">
        <f>ROUND(P229*H229,2)</f>
        <v>0</v>
      </c>
      <c r="L229" s="228" t="s">
        <v>631</v>
      </c>
      <c r="M229" s="217"/>
      <c r="N229" s="143" t="s">
        <v>1</v>
      </c>
      <c r="O229" s="252" t="s">
        <v>42</v>
      </c>
      <c r="P229" s="251">
        <f>I229+J229</f>
        <v>0</v>
      </c>
      <c r="Q229" s="251">
        <f>ROUND(I229*H229,2)</f>
        <v>0</v>
      </c>
      <c r="R229" s="251">
        <f>ROUND(J229*H229,2)</f>
        <v>0</v>
      </c>
      <c r="S229" s="250"/>
      <c r="T229" s="249">
        <f>S229*H229</f>
        <v>0</v>
      </c>
      <c r="U229" s="249">
        <v>0</v>
      </c>
      <c r="V229" s="249">
        <f>U229*H229</f>
        <v>0</v>
      </c>
      <c r="W229" s="249">
        <v>0</v>
      </c>
      <c r="X229" s="248">
        <f>W229*H229</f>
        <v>0</v>
      </c>
      <c r="Y229" s="216"/>
      <c r="Z229" s="216"/>
      <c r="AA229" s="216"/>
      <c r="AB229" s="216"/>
      <c r="AC229" s="216"/>
      <c r="AD229" s="216"/>
      <c r="AE229" s="216"/>
      <c r="AR229" s="148" t="s">
        <v>227</v>
      </c>
      <c r="AT229" s="148" t="s">
        <v>154</v>
      </c>
      <c r="AU229" s="148" t="s">
        <v>89</v>
      </c>
      <c r="AY229" s="220" t="s">
        <v>151</v>
      </c>
      <c r="BE229" s="221">
        <f>IF(O229="základní",K229,0)</f>
        <v>0</v>
      </c>
      <c r="BF229" s="221">
        <f>IF(O229="snížená",K229,0)</f>
        <v>0</v>
      </c>
      <c r="BG229" s="221">
        <f>IF(O229="zákl. přenesená",K229,0)</f>
        <v>0</v>
      </c>
      <c r="BH229" s="221">
        <f>IF(O229="sníž. přenesená",K229,0)</f>
        <v>0</v>
      </c>
      <c r="BI229" s="221">
        <f>IF(O229="nulová",K229,0)</f>
        <v>0</v>
      </c>
      <c r="BJ229" s="220" t="s">
        <v>87</v>
      </c>
      <c r="BK229" s="221">
        <f>ROUND(P229*H229,2)</f>
        <v>0</v>
      </c>
      <c r="BL229" s="220" t="s">
        <v>227</v>
      </c>
      <c r="BM229" s="148" t="s">
        <v>1008</v>
      </c>
    </row>
    <row r="230" spans="1:65" s="235" customFormat="1" ht="22.9" customHeight="1">
      <c r="B230" s="247"/>
      <c r="C230" s="242"/>
      <c r="D230" s="246" t="s">
        <v>78</v>
      </c>
      <c r="E230" s="245" t="s">
        <v>294</v>
      </c>
      <c r="F230" s="245" t="s">
        <v>295</v>
      </c>
      <c r="G230" s="242"/>
      <c r="H230" s="242"/>
      <c r="I230" s="244"/>
      <c r="J230" s="244"/>
      <c r="K230" s="243">
        <f>BK230</f>
        <v>0</v>
      </c>
      <c r="L230" s="242"/>
      <c r="M230" s="241"/>
      <c r="N230" s="240"/>
      <c r="O230" s="237"/>
      <c r="P230" s="237"/>
      <c r="Q230" s="239">
        <f>SUM(Q231:Q237)</f>
        <v>0</v>
      </c>
      <c r="R230" s="239">
        <f>SUM(R231:R237)</f>
        <v>0</v>
      </c>
      <c r="S230" s="237"/>
      <c r="T230" s="238">
        <f>SUM(T231:T237)</f>
        <v>0</v>
      </c>
      <c r="U230" s="237"/>
      <c r="V230" s="238">
        <f>SUM(V231:V237)</f>
        <v>5.6628E-3</v>
      </c>
      <c r="W230" s="237"/>
      <c r="X230" s="236">
        <f>SUM(X231:X237)</f>
        <v>0</v>
      </c>
      <c r="AR230" s="125" t="s">
        <v>89</v>
      </c>
      <c r="AT230" s="132" t="s">
        <v>78</v>
      </c>
      <c r="AU230" s="132" t="s">
        <v>87</v>
      </c>
      <c r="AY230" s="125" t="s">
        <v>151</v>
      </c>
      <c r="BK230" s="133">
        <f>SUM(BK231:BK237)</f>
        <v>0</v>
      </c>
    </row>
    <row r="231" spans="1:65" s="213" customFormat="1" ht="24.2" customHeight="1">
      <c r="A231" s="216"/>
      <c r="B231" s="234"/>
      <c r="C231" s="233" t="s">
        <v>289</v>
      </c>
      <c r="D231" s="233" t="s">
        <v>154</v>
      </c>
      <c r="E231" s="232" t="s">
        <v>318</v>
      </c>
      <c r="F231" s="228" t="s">
        <v>319</v>
      </c>
      <c r="G231" s="231" t="s">
        <v>190</v>
      </c>
      <c r="H231" s="230">
        <v>13.2</v>
      </c>
      <c r="I231" s="141"/>
      <c r="J231" s="141"/>
      <c r="K231" s="229">
        <f>ROUND(P231*H231,2)</f>
        <v>0</v>
      </c>
      <c r="L231" s="228" t="s">
        <v>1</v>
      </c>
      <c r="M231" s="217"/>
      <c r="N231" s="143" t="s">
        <v>1</v>
      </c>
      <c r="O231" s="252" t="s">
        <v>42</v>
      </c>
      <c r="P231" s="251">
        <f>I231+J231</f>
        <v>0</v>
      </c>
      <c r="Q231" s="251">
        <f>ROUND(I231*H231,2)</f>
        <v>0</v>
      </c>
      <c r="R231" s="251">
        <f>ROUND(J231*H231,2)</f>
        <v>0</v>
      </c>
      <c r="S231" s="250"/>
      <c r="T231" s="249">
        <f>S231*H231</f>
        <v>0</v>
      </c>
      <c r="U231" s="249">
        <v>3.0000000000000001E-5</v>
      </c>
      <c r="V231" s="249">
        <f>U231*H231</f>
        <v>3.9599999999999998E-4</v>
      </c>
      <c r="W231" s="249">
        <v>0</v>
      </c>
      <c r="X231" s="248">
        <f>W231*H231</f>
        <v>0</v>
      </c>
      <c r="Y231" s="216"/>
      <c r="Z231" s="216"/>
      <c r="AA231" s="216"/>
      <c r="AB231" s="216"/>
      <c r="AC231" s="216"/>
      <c r="AD231" s="216"/>
      <c r="AE231" s="216"/>
      <c r="AR231" s="148" t="s">
        <v>227</v>
      </c>
      <c r="AT231" s="148" t="s">
        <v>154</v>
      </c>
      <c r="AU231" s="148" t="s">
        <v>89</v>
      </c>
      <c r="AY231" s="220" t="s">
        <v>151</v>
      </c>
      <c r="BE231" s="221">
        <f>IF(O231="základní",K231,0)</f>
        <v>0</v>
      </c>
      <c r="BF231" s="221">
        <f>IF(O231="snížená",K231,0)</f>
        <v>0</v>
      </c>
      <c r="BG231" s="221">
        <f>IF(O231="zákl. přenesená",K231,0)</f>
        <v>0</v>
      </c>
      <c r="BH231" s="221">
        <f>IF(O231="sníž. přenesená",K231,0)</f>
        <v>0</v>
      </c>
      <c r="BI231" s="221">
        <f>IF(O231="nulová",K231,0)</f>
        <v>0</v>
      </c>
      <c r="BJ231" s="220" t="s">
        <v>87</v>
      </c>
      <c r="BK231" s="221">
        <f>ROUND(P231*H231,2)</f>
        <v>0</v>
      </c>
      <c r="BL231" s="220" t="s">
        <v>227</v>
      </c>
      <c r="BM231" s="148" t="s">
        <v>1007</v>
      </c>
    </row>
    <row r="232" spans="1:65" s="12" customFormat="1">
      <c r="B232" s="262"/>
      <c r="C232" s="258"/>
      <c r="D232" s="261" t="s">
        <v>160</v>
      </c>
      <c r="E232" s="271" t="s">
        <v>1</v>
      </c>
      <c r="F232" s="260" t="s">
        <v>1005</v>
      </c>
      <c r="G232" s="258"/>
      <c r="H232" s="259">
        <v>13.2</v>
      </c>
      <c r="I232" s="155"/>
      <c r="J232" s="155"/>
      <c r="K232" s="258"/>
      <c r="L232" s="258"/>
      <c r="M232" s="150"/>
      <c r="N232" s="257"/>
      <c r="O232" s="256"/>
      <c r="P232" s="256"/>
      <c r="Q232" s="256"/>
      <c r="R232" s="256"/>
      <c r="S232" s="256"/>
      <c r="T232" s="256"/>
      <c r="U232" s="256"/>
      <c r="V232" s="256"/>
      <c r="W232" s="256"/>
      <c r="X232" s="255"/>
      <c r="AT232" s="152" t="s">
        <v>160</v>
      </c>
      <c r="AU232" s="152" t="s">
        <v>89</v>
      </c>
      <c r="AV232" s="12" t="s">
        <v>89</v>
      </c>
      <c r="AW232" s="12" t="s">
        <v>5</v>
      </c>
      <c r="AX232" s="12" t="s">
        <v>79</v>
      </c>
      <c r="AY232" s="152" t="s">
        <v>151</v>
      </c>
    </row>
    <row r="233" spans="1:65" s="13" customFormat="1">
      <c r="B233" s="270"/>
      <c r="C233" s="266"/>
      <c r="D233" s="261" t="s">
        <v>160</v>
      </c>
      <c r="E233" s="269" t="s">
        <v>1</v>
      </c>
      <c r="F233" s="268" t="s">
        <v>162</v>
      </c>
      <c r="G233" s="266"/>
      <c r="H233" s="267">
        <v>13.2</v>
      </c>
      <c r="I233" s="162"/>
      <c r="J233" s="162"/>
      <c r="K233" s="266"/>
      <c r="L233" s="266"/>
      <c r="M233" s="158"/>
      <c r="N233" s="265"/>
      <c r="O233" s="264"/>
      <c r="P233" s="264"/>
      <c r="Q233" s="264"/>
      <c r="R233" s="264"/>
      <c r="S233" s="264"/>
      <c r="T233" s="264"/>
      <c r="U233" s="264"/>
      <c r="V233" s="264"/>
      <c r="W233" s="264"/>
      <c r="X233" s="263"/>
      <c r="AT233" s="159" t="s">
        <v>160</v>
      </c>
      <c r="AU233" s="159" t="s">
        <v>89</v>
      </c>
      <c r="AV233" s="13" t="s">
        <v>158</v>
      </c>
      <c r="AW233" s="13" t="s">
        <v>5</v>
      </c>
      <c r="AX233" s="13" t="s">
        <v>87</v>
      </c>
      <c r="AY233" s="159" t="s">
        <v>151</v>
      </c>
    </row>
    <row r="234" spans="1:65" s="213" customFormat="1" ht="24.2" customHeight="1">
      <c r="A234" s="216"/>
      <c r="B234" s="234"/>
      <c r="C234" s="278" t="s">
        <v>296</v>
      </c>
      <c r="D234" s="278" t="s">
        <v>232</v>
      </c>
      <c r="E234" s="277" t="s">
        <v>323</v>
      </c>
      <c r="F234" s="272" t="s">
        <v>324</v>
      </c>
      <c r="G234" s="276" t="s">
        <v>190</v>
      </c>
      <c r="H234" s="275">
        <v>13.86</v>
      </c>
      <c r="I234" s="180"/>
      <c r="J234" s="274"/>
      <c r="K234" s="273">
        <f>ROUND(P234*H234,2)</f>
        <v>0</v>
      </c>
      <c r="L234" s="272" t="s">
        <v>631</v>
      </c>
      <c r="M234" s="183"/>
      <c r="N234" s="184" t="s">
        <v>1</v>
      </c>
      <c r="O234" s="252" t="s">
        <v>42</v>
      </c>
      <c r="P234" s="251">
        <f>I234+J234</f>
        <v>0</v>
      </c>
      <c r="Q234" s="251">
        <f>ROUND(I234*H234,2)</f>
        <v>0</v>
      </c>
      <c r="R234" s="251">
        <f>ROUND(J234*H234,2)</f>
        <v>0</v>
      </c>
      <c r="S234" s="250"/>
      <c r="T234" s="249">
        <f>S234*H234</f>
        <v>0</v>
      </c>
      <c r="U234" s="249">
        <v>3.8000000000000002E-4</v>
      </c>
      <c r="V234" s="249">
        <f>U234*H234</f>
        <v>5.2668000000000003E-3</v>
      </c>
      <c r="W234" s="249">
        <v>0</v>
      </c>
      <c r="X234" s="248">
        <f>W234*H234</f>
        <v>0</v>
      </c>
      <c r="Y234" s="216"/>
      <c r="Z234" s="216"/>
      <c r="AA234" s="216"/>
      <c r="AB234" s="216"/>
      <c r="AC234" s="216"/>
      <c r="AD234" s="216"/>
      <c r="AE234" s="216"/>
      <c r="AR234" s="148" t="s">
        <v>235</v>
      </c>
      <c r="AT234" s="148" t="s">
        <v>232</v>
      </c>
      <c r="AU234" s="148" t="s">
        <v>89</v>
      </c>
      <c r="AY234" s="220" t="s">
        <v>151</v>
      </c>
      <c r="BE234" s="221">
        <f>IF(O234="základní",K234,0)</f>
        <v>0</v>
      </c>
      <c r="BF234" s="221">
        <f>IF(O234="snížená",K234,0)</f>
        <v>0</v>
      </c>
      <c r="BG234" s="221">
        <f>IF(O234="zákl. přenesená",K234,0)</f>
        <v>0</v>
      </c>
      <c r="BH234" s="221">
        <f>IF(O234="sníž. přenesená",K234,0)</f>
        <v>0</v>
      </c>
      <c r="BI234" s="221">
        <f>IF(O234="nulová",K234,0)</f>
        <v>0</v>
      </c>
      <c r="BJ234" s="220" t="s">
        <v>87</v>
      </c>
      <c r="BK234" s="221">
        <f>ROUND(P234*H234,2)</f>
        <v>0</v>
      </c>
      <c r="BL234" s="220" t="s">
        <v>227</v>
      </c>
      <c r="BM234" s="148" t="s">
        <v>1006</v>
      </c>
    </row>
    <row r="235" spans="1:65" s="12" customFormat="1">
      <c r="B235" s="262"/>
      <c r="C235" s="258"/>
      <c r="D235" s="261" t="s">
        <v>160</v>
      </c>
      <c r="E235" s="271" t="s">
        <v>1</v>
      </c>
      <c r="F235" s="260" t="s">
        <v>1005</v>
      </c>
      <c r="G235" s="258"/>
      <c r="H235" s="259">
        <v>13.2</v>
      </c>
      <c r="I235" s="155"/>
      <c r="J235" s="155"/>
      <c r="K235" s="258"/>
      <c r="L235" s="258"/>
      <c r="M235" s="150"/>
      <c r="N235" s="257"/>
      <c r="O235" s="256"/>
      <c r="P235" s="256"/>
      <c r="Q235" s="256"/>
      <c r="R235" s="256"/>
      <c r="S235" s="256"/>
      <c r="T235" s="256"/>
      <c r="U235" s="256"/>
      <c r="V235" s="256"/>
      <c r="W235" s="256"/>
      <c r="X235" s="255"/>
      <c r="AT235" s="152" t="s">
        <v>160</v>
      </c>
      <c r="AU235" s="152" t="s">
        <v>89</v>
      </c>
      <c r="AV235" s="12" t="s">
        <v>89</v>
      </c>
      <c r="AW235" s="12" t="s">
        <v>5</v>
      </c>
      <c r="AX235" s="12" t="s">
        <v>79</v>
      </c>
      <c r="AY235" s="152" t="s">
        <v>151</v>
      </c>
    </row>
    <row r="236" spans="1:65" s="13" customFormat="1">
      <c r="B236" s="270"/>
      <c r="C236" s="266"/>
      <c r="D236" s="261" t="s">
        <v>160</v>
      </c>
      <c r="E236" s="269" t="s">
        <v>1</v>
      </c>
      <c r="F236" s="268" t="s">
        <v>162</v>
      </c>
      <c r="G236" s="266"/>
      <c r="H236" s="267">
        <v>13.2</v>
      </c>
      <c r="I236" s="162"/>
      <c r="J236" s="162"/>
      <c r="K236" s="266"/>
      <c r="L236" s="266"/>
      <c r="M236" s="158"/>
      <c r="N236" s="265"/>
      <c r="O236" s="264"/>
      <c r="P236" s="264"/>
      <c r="Q236" s="264"/>
      <c r="R236" s="264"/>
      <c r="S236" s="264"/>
      <c r="T236" s="264"/>
      <c r="U236" s="264"/>
      <c r="V236" s="264"/>
      <c r="W236" s="264"/>
      <c r="X236" s="263"/>
      <c r="AT236" s="159" t="s">
        <v>160</v>
      </c>
      <c r="AU236" s="159" t="s">
        <v>89</v>
      </c>
      <c r="AV236" s="13" t="s">
        <v>158</v>
      </c>
      <c r="AW236" s="13" t="s">
        <v>5</v>
      </c>
      <c r="AX236" s="13" t="s">
        <v>87</v>
      </c>
      <c r="AY236" s="159" t="s">
        <v>151</v>
      </c>
    </row>
    <row r="237" spans="1:65" s="12" customFormat="1">
      <c r="B237" s="262"/>
      <c r="C237" s="258"/>
      <c r="D237" s="261" t="s">
        <v>160</v>
      </c>
      <c r="E237" s="258"/>
      <c r="F237" s="260" t="s">
        <v>1004</v>
      </c>
      <c r="G237" s="258"/>
      <c r="H237" s="259">
        <v>13.86</v>
      </c>
      <c r="I237" s="155"/>
      <c r="J237" s="155"/>
      <c r="K237" s="258"/>
      <c r="L237" s="258"/>
      <c r="M237" s="150"/>
      <c r="N237" s="257"/>
      <c r="O237" s="256"/>
      <c r="P237" s="256"/>
      <c r="Q237" s="256"/>
      <c r="R237" s="256"/>
      <c r="S237" s="256"/>
      <c r="T237" s="256"/>
      <c r="U237" s="256"/>
      <c r="V237" s="256"/>
      <c r="W237" s="256"/>
      <c r="X237" s="255"/>
      <c r="AT237" s="152" t="s">
        <v>160</v>
      </c>
      <c r="AU237" s="152" t="s">
        <v>89</v>
      </c>
      <c r="AV237" s="12" t="s">
        <v>89</v>
      </c>
      <c r="AW237" s="12" t="s">
        <v>4</v>
      </c>
      <c r="AX237" s="12" t="s">
        <v>87</v>
      </c>
      <c r="AY237" s="152" t="s">
        <v>151</v>
      </c>
    </row>
    <row r="238" spans="1:65" s="235" customFormat="1" ht="22.9" customHeight="1">
      <c r="B238" s="247"/>
      <c r="C238" s="242"/>
      <c r="D238" s="246" t="s">
        <v>78</v>
      </c>
      <c r="E238" s="245" t="s">
        <v>344</v>
      </c>
      <c r="F238" s="245" t="s">
        <v>345</v>
      </c>
      <c r="G238" s="242"/>
      <c r="H238" s="242"/>
      <c r="I238" s="244"/>
      <c r="J238" s="244"/>
      <c r="K238" s="243">
        <f>BK238</f>
        <v>0</v>
      </c>
      <c r="L238" s="242"/>
      <c r="M238" s="241"/>
      <c r="N238" s="240"/>
      <c r="O238" s="237"/>
      <c r="P238" s="237"/>
      <c r="Q238" s="239">
        <f>SUM(Q239:Q245)</f>
        <v>0</v>
      </c>
      <c r="R238" s="239">
        <f>SUM(R239:R245)</f>
        <v>0</v>
      </c>
      <c r="S238" s="237"/>
      <c r="T238" s="238">
        <f>SUM(T239:T245)</f>
        <v>0</v>
      </c>
      <c r="U238" s="237"/>
      <c r="V238" s="238">
        <f>SUM(V239:V245)</f>
        <v>2.5749999999999999E-2</v>
      </c>
      <c r="W238" s="237"/>
      <c r="X238" s="236">
        <f>SUM(X239:X245)</f>
        <v>5.0000000000000001E-3</v>
      </c>
      <c r="AR238" s="125" t="s">
        <v>89</v>
      </c>
      <c r="AT238" s="132" t="s">
        <v>78</v>
      </c>
      <c r="AU238" s="132" t="s">
        <v>87</v>
      </c>
      <c r="AY238" s="125" t="s">
        <v>151</v>
      </c>
      <c r="BK238" s="133">
        <f>SUM(BK239:BK245)</f>
        <v>0</v>
      </c>
    </row>
    <row r="239" spans="1:65" s="213" customFormat="1" ht="21.75" customHeight="1">
      <c r="A239" s="216"/>
      <c r="B239" s="234"/>
      <c r="C239" s="233" t="s">
        <v>302</v>
      </c>
      <c r="D239" s="233" t="s">
        <v>154</v>
      </c>
      <c r="E239" s="232" t="s">
        <v>347</v>
      </c>
      <c r="F239" s="228" t="s">
        <v>348</v>
      </c>
      <c r="G239" s="231" t="s">
        <v>287</v>
      </c>
      <c r="H239" s="230">
        <v>1</v>
      </c>
      <c r="I239" s="141"/>
      <c r="J239" s="141"/>
      <c r="K239" s="229">
        <f>ROUND(P239*H239,2)</f>
        <v>0</v>
      </c>
      <c r="L239" s="228" t="s">
        <v>1</v>
      </c>
      <c r="M239" s="217"/>
      <c r="N239" s="143" t="s">
        <v>1</v>
      </c>
      <c r="O239" s="252" t="s">
        <v>42</v>
      </c>
      <c r="P239" s="251">
        <f>I239+J239</f>
        <v>0</v>
      </c>
      <c r="Q239" s="251">
        <f>ROUND(I239*H239,2)</f>
        <v>0</v>
      </c>
      <c r="R239" s="251">
        <f>ROUND(J239*H239,2)</f>
        <v>0</v>
      </c>
      <c r="S239" s="250"/>
      <c r="T239" s="249">
        <f>S239*H239</f>
        <v>0</v>
      </c>
      <c r="U239" s="249">
        <v>0</v>
      </c>
      <c r="V239" s="249">
        <f>U239*H239</f>
        <v>0</v>
      </c>
      <c r="W239" s="249">
        <v>5.0000000000000001E-3</v>
      </c>
      <c r="X239" s="248">
        <f>W239*H239</f>
        <v>5.0000000000000001E-3</v>
      </c>
      <c r="Y239" s="216"/>
      <c r="Z239" s="216"/>
      <c r="AA239" s="216"/>
      <c r="AB239" s="216"/>
      <c r="AC239" s="216"/>
      <c r="AD239" s="216"/>
      <c r="AE239" s="216"/>
      <c r="AR239" s="148" t="s">
        <v>227</v>
      </c>
      <c r="AT239" s="148" t="s">
        <v>154</v>
      </c>
      <c r="AU239" s="148" t="s">
        <v>89</v>
      </c>
      <c r="AY239" s="220" t="s">
        <v>151</v>
      </c>
      <c r="BE239" s="221">
        <f>IF(O239="základní",K239,0)</f>
        <v>0</v>
      </c>
      <c r="BF239" s="221">
        <f>IF(O239="snížená",K239,0)</f>
        <v>0</v>
      </c>
      <c r="BG239" s="221">
        <f>IF(O239="zákl. přenesená",K239,0)</f>
        <v>0</v>
      </c>
      <c r="BH239" s="221">
        <f>IF(O239="sníž. přenesená",K239,0)</f>
        <v>0</v>
      </c>
      <c r="BI239" s="221">
        <f>IF(O239="nulová",K239,0)</f>
        <v>0</v>
      </c>
      <c r="BJ239" s="220" t="s">
        <v>87</v>
      </c>
      <c r="BK239" s="221">
        <f>ROUND(P239*H239,2)</f>
        <v>0</v>
      </c>
      <c r="BL239" s="220" t="s">
        <v>227</v>
      </c>
      <c r="BM239" s="148" t="s">
        <v>1003</v>
      </c>
    </row>
    <row r="240" spans="1:65" s="12" customFormat="1">
      <c r="B240" s="262"/>
      <c r="C240" s="258"/>
      <c r="D240" s="261" t="s">
        <v>160</v>
      </c>
      <c r="E240" s="271" t="s">
        <v>1</v>
      </c>
      <c r="F240" s="260" t="s">
        <v>87</v>
      </c>
      <c r="G240" s="258"/>
      <c r="H240" s="259">
        <v>1</v>
      </c>
      <c r="I240" s="155"/>
      <c r="J240" s="155"/>
      <c r="K240" s="258"/>
      <c r="L240" s="258"/>
      <c r="M240" s="150"/>
      <c r="N240" s="257"/>
      <c r="O240" s="256"/>
      <c r="P240" s="256"/>
      <c r="Q240" s="256"/>
      <c r="R240" s="256"/>
      <c r="S240" s="256"/>
      <c r="T240" s="256"/>
      <c r="U240" s="256"/>
      <c r="V240" s="256"/>
      <c r="W240" s="256"/>
      <c r="X240" s="255"/>
      <c r="AT240" s="152" t="s">
        <v>160</v>
      </c>
      <c r="AU240" s="152" t="s">
        <v>89</v>
      </c>
      <c r="AV240" s="12" t="s">
        <v>89</v>
      </c>
      <c r="AW240" s="12" t="s">
        <v>5</v>
      </c>
      <c r="AX240" s="12" t="s">
        <v>79</v>
      </c>
      <c r="AY240" s="152" t="s">
        <v>151</v>
      </c>
    </row>
    <row r="241" spans="1:65" s="13" customFormat="1">
      <c r="B241" s="270"/>
      <c r="C241" s="266"/>
      <c r="D241" s="261" t="s">
        <v>160</v>
      </c>
      <c r="E241" s="269" t="s">
        <v>1</v>
      </c>
      <c r="F241" s="268" t="s">
        <v>162</v>
      </c>
      <c r="G241" s="266"/>
      <c r="H241" s="267">
        <v>1</v>
      </c>
      <c r="I241" s="162"/>
      <c r="J241" s="162"/>
      <c r="K241" s="266"/>
      <c r="L241" s="266"/>
      <c r="M241" s="158"/>
      <c r="N241" s="265"/>
      <c r="O241" s="264"/>
      <c r="P241" s="264"/>
      <c r="Q241" s="264"/>
      <c r="R241" s="264"/>
      <c r="S241" s="264"/>
      <c r="T241" s="264"/>
      <c r="U241" s="264"/>
      <c r="V241" s="264"/>
      <c r="W241" s="264"/>
      <c r="X241" s="263"/>
      <c r="AT241" s="159" t="s">
        <v>160</v>
      </c>
      <c r="AU241" s="159" t="s">
        <v>89</v>
      </c>
      <c r="AV241" s="13" t="s">
        <v>158</v>
      </c>
      <c r="AW241" s="13" t="s">
        <v>5</v>
      </c>
      <c r="AX241" s="13" t="s">
        <v>87</v>
      </c>
      <c r="AY241" s="159" t="s">
        <v>151</v>
      </c>
    </row>
    <row r="242" spans="1:65" s="213" customFormat="1" ht="49.15" customHeight="1">
      <c r="A242" s="216"/>
      <c r="B242" s="234"/>
      <c r="C242" s="233" t="s">
        <v>307</v>
      </c>
      <c r="D242" s="233" t="s">
        <v>154</v>
      </c>
      <c r="E242" s="232" t="s">
        <v>359</v>
      </c>
      <c r="F242" s="228" t="s">
        <v>360</v>
      </c>
      <c r="G242" s="231" t="s">
        <v>287</v>
      </c>
      <c r="H242" s="230">
        <v>1</v>
      </c>
      <c r="I242" s="141"/>
      <c r="J242" s="141"/>
      <c r="K242" s="229">
        <f>ROUND(P242*H242,2)</f>
        <v>0</v>
      </c>
      <c r="L242" s="228" t="s">
        <v>1</v>
      </c>
      <c r="M242" s="217"/>
      <c r="N242" s="143" t="s">
        <v>1</v>
      </c>
      <c r="O242" s="252" t="s">
        <v>42</v>
      </c>
      <c r="P242" s="251">
        <f>I242+J242</f>
        <v>0</v>
      </c>
      <c r="Q242" s="251">
        <f>ROUND(I242*H242,2)</f>
        <v>0</v>
      </c>
      <c r="R242" s="251">
        <f>ROUND(J242*H242,2)</f>
        <v>0</v>
      </c>
      <c r="S242" s="250"/>
      <c r="T242" s="249">
        <f>S242*H242</f>
        <v>0</v>
      </c>
      <c r="U242" s="249">
        <v>2.5749999999999999E-2</v>
      </c>
      <c r="V242" s="249">
        <f>U242*H242</f>
        <v>2.5749999999999999E-2</v>
      </c>
      <c r="W242" s="249">
        <v>0</v>
      </c>
      <c r="X242" s="248">
        <f>W242*H242</f>
        <v>0</v>
      </c>
      <c r="Y242" s="216"/>
      <c r="Z242" s="216"/>
      <c r="AA242" s="216"/>
      <c r="AB242" s="216"/>
      <c r="AC242" s="216"/>
      <c r="AD242" s="216"/>
      <c r="AE242" s="216"/>
      <c r="AR242" s="148" t="s">
        <v>227</v>
      </c>
      <c r="AT242" s="148" t="s">
        <v>154</v>
      </c>
      <c r="AU242" s="148" t="s">
        <v>89</v>
      </c>
      <c r="AY242" s="220" t="s">
        <v>151</v>
      </c>
      <c r="BE242" s="221">
        <f>IF(O242="základní",K242,0)</f>
        <v>0</v>
      </c>
      <c r="BF242" s="221">
        <f>IF(O242="snížená",K242,0)</f>
        <v>0</v>
      </c>
      <c r="BG242" s="221">
        <f>IF(O242="zákl. přenesená",K242,0)</f>
        <v>0</v>
      </c>
      <c r="BH242" s="221">
        <f>IF(O242="sníž. přenesená",K242,0)</f>
        <v>0</v>
      </c>
      <c r="BI242" s="221">
        <f>IF(O242="nulová",K242,0)</f>
        <v>0</v>
      </c>
      <c r="BJ242" s="220" t="s">
        <v>87</v>
      </c>
      <c r="BK242" s="221">
        <f>ROUND(P242*H242,2)</f>
        <v>0</v>
      </c>
      <c r="BL242" s="220" t="s">
        <v>227</v>
      </c>
      <c r="BM242" s="148" t="s">
        <v>1002</v>
      </c>
    </row>
    <row r="243" spans="1:65" s="12" customFormat="1">
      <c r="B243" s="262"/>
      <c r="C243" s="258"/>
      <c r="D243" s="261" t="s">
        <v>160</v>
      </c>
      <c r="E243" s="271" t="s">
        <v>1</v>
      </c>
      <c r="F243" s="260" t="s">
        <v>87</v>
      </c>
      <c r="G243" s="258"/>
      <c r="H243" s="259">
        <v>1</v>
      </c>
      <c r="I243" s="155"/>
      <c r="J243" s="155"/>
      <c r="K243" s="258"/>
      <c r="L243" s="258"/>
      <c r="M243" s="150"/>
      <c r="N243" s="257"/>
      <c r="O243" s="256"/>
      <c r="P243" s="256"/>
      <c r="Q243" s="256"/>
      <c r="R243" s="256"/>
      <c r="S243" s="256"/>
      <c r="T243" s="256"/>
      <c r="U243" s="256"/>
      <c r="V243" s="256"/>
      <c r="W243" s="256"/>
      <c r="X243" s="255"/>
      <c r="AT243" s="152" t="s">
        <v>160</v>
      </c>
      <c r="AU243" s="152" t="s">
        <v>89</v>
      </c>
      <c r="AV243" s="12" t="s">
        <v>89</v>
      </c>
      <c r="AW243" s="12" t="s">
        <v>5</v>
      </c>
      <c r="AX243" s="12" t="s">
        <v>79</v>
      </c>
      <c r="AY243" s="152" t="s">
        <v>151</v>
      </c>
    </row>
    <row r="244" spans="1:65" s="13" customFormat="1">
      <c r="B244" s="270"/>
      <c r="C244" s="266"/>
      <c r="D244" s="261" t="s">
        <v>160</v>
      </c>
      <c r="E244" s="269" t="s">
        <v>1</v>
      </c>
      <c r="F244" s="268" t="s">
        <v>162</v>
      </c>
      <c r="G244" s="266"/>
      <c r="H244" s="267">
        <v>1</v>
      </c>
      <c r="I244" s="162"/>
      <c r="J244" s="162"/>
      <c r="K244" s="266"/>
      <c r="L244" s="266"/>
      <c r="M244" s="158"/>
      <c r="N244" s="265"/>
      <c r="O244" s="264"/>
      <c r="P244" s="264"/>
      <c r="Q244" s="264"/>
      <c r="R244" s="264"/>
      <c r="S244" s="264"/>
      <c r="T244" s="264"/>
      <c r="U244" s="264"/>
      <c r="V244" s="264"/>
      <c r="W244" s="264"/>
      <c r="X244" s="263"/>
      <c r="AT244" s="159" t="s">
        <v>160</v>
      </c>
      <c r="AU244" s="159" t="s">
        <v>89</v>
      </c>
      <c r="AV244" s="13" t="s">
        <v>158</v>
      </c>
      <c r="AW244" s="13" t="s">
        <v>5</v>
      </c>
      <c r="AX244" s="13" t="s">
        <v>87</v>
      </c>
      <c r="AY244" s="159" t="s">
        <v>151</v>
      </c>
    </row>
    <row r="245" spans="1:65" s="213" customFormat="1" ht="24.2" customHeight="1">
      <c r="A245" s="216"/>
      <c r="B245" s="234"/>
      <c r="C245" s="233" t="s">
        <v>312</v>
      </c>
      <c r="D245" s="233" t="s">
        <v>154</v>
      </c>
      <c r="E245" s="232" t="s">
        <v>1001</v>
      </c>
      <c r="F245" s="228" t="s">
        <v>1000</v>
      </c>
      <c r="G245" s="231" t="s">
        <v>292</v>
      </c>
      <c r="H245" s="140"/>
      <c r="I245" s="141"/>
      <c r="J245" s="141"/>
      <c r="K245" s="229">
        <f>ROUND(P245*H245,2)</f>
        <v>0</v>
      </c>
      <c r="L245" s="228" t="s">
        <v>631</v>
      </c>
      <c r="M245" s="217"/>
      <c r="N245" s="143" t="s">
        <v>1</v>
      </c>
      <c r="O245" s="252" t="s">
        <v>42</v>
      </c>
      <c r="P245" s="251">
        <f>I245+J245</f>
        <v>0</v>
      </c>
      <c r="Q245" s="251">
        <f>ROUND(I245*H245,2)</f>
        <v>0</v>
      </c>
      <c r="R245" s="251">
        <f>ROUND(J245*H245,2)</f>
        <v>0</v>
      </c>
      <c r="S245" s="250"/>
      <c r="T245" s="249">
        <f>S245*H245</f>
        <v>0</v>
      </c>
      <c r="U245" s="249">
        <v>0</v>
      </c>
      <c r="V245" s="249">
        <f>U245*H245</f>
        <v>0</v>
      </c>
      <c r="W245" s="249">
        <v>0</v>
      </c>
      <c r="X245" s="248">
        <f>W245*H245</f>
        <v>0</v>
      </c>
      <c r="Y245" s="216"/>
      <c r="Z245" s="216"/>
      <c r="AA245" s="216"/>
      <c r="AB245" s="216"/>
      <c r="AC245" s="216"/>
      <c r="AD245" s="216"/>
      <c r="AE245" s="216"/>
      <c r="AR245" s="148" t="s">
        <v>227</v>
      </c>
      <c r="AT245" s="148" t="s">
        <v>154</v>
      </c>
      <c r="AU245" s="148" t="s">
        <v>89</v>
      </c>
      <c r="AY245" s="220" t="s">
        <v>151</v>
      </c>
      <c r="BE245" s="221">
        <f>IF(O245="základní",K245,0)</f>
        <v>0</v>
      </c>
      <c r="BF245" s="221">
        <f>IF(O245="snížená",K245,0)</f>
        <v>0</v>
      </c>
      <c r="BG245" s="221">
        <f>IF(O245="zákl. přenesená",K245,0)</f>
        <v>0</v>
      </c>
      <c r="BH245" s="221">
        <f>IF(O245="sníž. přenesená",K245,0)</f>
        <v>0</v>
      </c>
      <c r="BI245" s="221">
        <f>IF(O245="nulová",K245,0)</f>
        <v>0</v>
      </c>
      <c r="BJ245" s="220" t="s">
        <v>87</v>
      </c>
      <c r="BK245" s="221">
        <f>ROUND(P245*H245,2)</f>
        <v>0</v>
      </c>
      <c r="BL245" s="220" t="s">
        <v>227</v>
      </c>
      <c r="BM245" s="148" t="s">
        <v>999</v>
      </c>
    </row>
    <row r="246" spans="1:65" s="235" customFormat="1" ht="22.9" customHeight="1">
      <c r="B246" s="247"/>
      <c r="C246" s="242"/>
      <c r="D246" s="246" t="s">
        <v>78</v>
      </c>
      <c r="E246" s="245" t="s">
        <v>366</v>
      </c>
      <c r="F246" s="245" t="s">
        <v>998</v>
      </c>
      <c r="G246" s="242"/>
      <c r="H246" s="242"/>
      <c r="I246" s="244"/>
      <c r="J246" s="244"/>
      <c r="K246" s="243">
        <f>BK246</f>
        <v>0</v>
      </c>
      <c r="L246" s="242"/>
      <c r="M246" s="241"/>
      <c r="N246" s="240"/>
      <c r="O246" s="237"/>
      <c r="P246" s="237"/>
      <c r="Q246" s="239">
        <f>Q247</f>
        <v>0</v>
      </c>
      <c r="R246" s="239">
        <f>R247</f>
        <v>0</v>
      </c>
      <c r="S246" s="237"/>
      <c r="T246" s="238">
        <f>T247</f>
        <v>0</v>
      </c>
      <c r="U246" s="237"/>
      <c r="V246" s="238">
        <f>V247</f>
        <v>0</v>
      </c>
      <c r="W246" s="237"/>
      <c r="X246" s="236">
        <f>X247</f>
        <v>0</v>
      </c>
      <c r="AR246" s="125" t="s">
        <v>89</v>
      </c>
      <c r="AT246" s="132" t="s">
        <v>78</v>
      </c>
      <c r="AU246" s="132" t="s">
        <v>87</v>
      </c>
      <c r="AY246" s="125" t="s">
        <v>151</v>
      </c>
      <c r="BK246" s="133">
        <f>BK247</f>
        <v>0</v>
      </c>
    </row>
    <row r="247" spans="1:65" s="213" customFormat="1" ht="62.65" customHeight="1">
      <c r="A247" s="216"/>
      <c r="B247" s="234"/>
      <c r="C247" s="233" t="s">
        <v>317</v>
      </c>
      <c r="D247" s="233" t="s">
        <v>154</v>
      </c>
      <c r="E247" s="232" t="s">
        <v>369</v>
      </c>
      <c r="F247" s="228" t="s">
        <v>370</v>
      </c>
      <c r="G247" s="231" t="s">
        <v>287</v>
      </c>
      <c r="H247" s="230">
        <v>1</v>
      </c>
      <c r="I247" s="141"/>
      <c r="J247" s="141"/>
      <c r="K247" s="229">
        <f>ROUND(P247*H247,2)</f>
        <v>0</v>
      </c>
      <c r="L247" s="228" t="s">
        <v>1</v>
      </c>
      <c r="M247" s="217"/>
      <c r="N247" s="143" t="s">
        <v>1</v>
      </c>
      <c r="O247" s="252" t="s">
        <v>42</v>
      </c>
      <c r="P247" s="251">
        <f>I247+J247</f>
        <v>0</v>
      </c>
      <c r="Q247" s="251">
        <f>ROUND(I247*H247,2)</f>
        <v>0</v>
      </c>
      <c r="R247" s="251">
        <f>ROUND(J247*H247,2)</f>
        <v>0</v>
      </c>
      <c r="S247" s="250"/>
      <c r="T247" s="249">
        <f>S247*H247</f>
        <v>0</v>
      </c>
      <c r="U247" s="249">
        <v>0</v>
      </c>
      <c r="V247" s="249">
        <f>U247*H247</f>
        <v>0</v>
      </c>
      <c r="W247" s="249">
        <v>0</v>
      </c>
      <c r="X247" s="248">
        <f>W247*H247</f>
        <v>0</v>
      </c>
      <c r="Y247" s="216"/>
      <c r="Z247" s="216"/>
      <c r="AA247" s="216"/>
      <c r="AB247" s="216"/>
      <c r="AC247" s="216"/>
      <c r="AD247" s="216"/>
      <c r="AE247" s="216"/>
      <c r="AR247" s="148" t="s">
        <v>227</v>
      </c>
      <c r="AT247" s="148" t="s">
        <v>154</v>
      </c>
      <c r="AU247" s="148" t="s">
        <v>89</v>
      </c>
      <c r="AY247" s="220" t="s">
        <v>151</v>
      </c>
      <c r="BE247" s="221">
        <f>IF(O247="základní",K247,0)</f>
        <v>0</v>
      </c>
      <c r="BF247" s="221">
        <f>IF(O247="snížená",K247,0)</f>
        <v>0</v>
      </c>
      <c r="BG247" s="221">
        <f>IF(O247="zákl. přenesená",K247,0)</f>
        <v>0</v>
      </c>
      <c r="BH247" s="221">
        <f>IF(O247="sníž. přenesená",K247,0)</f>
        <v>0</v>
      </c>
      <c r="BI247" s="221">
        <f>IF(O247="nulová",K247,0)</f>
        <v>0</v>
      </c>
      <c r="BJ247" s="220" t="s">
        <v>87</v>
      </c>
      <c r="BK247" s="221">
        <f>ROUND(P247*H247,2)</f>
        <v>0</v>
      </c>
      <c r="BL247" s="220" t="s">
        <v>227</v>
      </c>
      <c r="BM247" s="148" t="s">
        <v>997</v>
      </c>
    </row>
    <row r="248" spans="1:65" s="235" customFormat="1" ht="22.9" customHeight="1">
      <c r="B248" s="247"/>
      <c r="C248" s="242"/>
      <c r="D248" s="246" t="s">
        <v>78</v>
      </c>
      <c r="E248" s="245" t="s">
        <v>372</v>
      </c>
      <c r="F248" s="245" t="s">
        <v>373</v>
      </c>
      <c r="G248" s="242"/>
      <c r="H248" s="242"/>
      <c r="I248" s="244"/>
      <c r="J248" s="244"/>
      <c r="K248" s="243">
        <f>BK248</f>
        <v>0</v>
      </c>
      <c r="L248" s="242"/>
      <c r="M248" s="241"/>
      <c r="N248" s="240"/>
      <c r="O248" s="237"/>
      <c r="P248" s="237"/>
      <c r="Q248" s="239">
        <f>SUM(Q249:Q268)</f>
        <v>0</v>
      </c>
      <c r="R248" s="239">
        <f>SUM(R249:R268)</f>
        <v>0</v>
      </c>
      <c r="S248" s="237"/>
      <c r="T248" s="238">
        <f>SUM(T249:T268)</f>
        <v>0</v>
      </c>
      <c r="U248" s="237"/>
      <c r="V248" s="238">
        <f>SUM(V249:V268)</f>
        <v>5.0414157100000008</v>
      </c>
      <c r="W248" s="237"/>
      <c r="X248" s="236">
        <f>SUM(X249:X268)</f>
        <v>5.4425400000000002</v>
      </c>
      <c r="AR248" s="125" t="s">
        <v>89</v>
      </c>
      <c r="AT248" s="132" t="s">
        <v>78</v>
      </c>
      <c r="AU248" s="132" t="s">
        <v>87</v>
      </c>
      <c r="AY248" s="125" t="s">
        <v>151</v>
      </c>
      <c r="BK248" s="133">
        <f>SUM(BK249:BK268)</f>
        <v>0</v>
      </c>
    </row>
    <row r="249" spans="1:65" s="213" customFormat="1" ht="33" customHeight="1">
      <c r="A249" s="216"/>
      <c r="B249" s="234"/>
      <c r="C249" s="233" t="s">
        <v>322</v>
      </c>
      <c r="D249" s="233" t="s">
        <v>154</v>
      </c>
      <c r="E249" s="232" t="s">
        <v>381</v>
      </c>
      <c r="F249" s="228" t="s">
        <v>382</v>
      </c>
      <c r="G249" s="231" t="s">
        <v>97</v>
      </c>
      <c r="H249" s="230">
        <v>273.149</v>
      </c>
      <c r="I249" s="141"/>
      <c r="J249" s="141"/>
      <c r="K249" s="229">
        <f>ROUND(P249*H249,2)</f>
        <v>0</v>
      </c>
      <c r="L249" s="228" t="s">
        <v>631</v>
      </c>
      <c r="M249" s="217"/>
      <c r="N249" s="143" t="s">
        <v>1</v>
      </c>
      <c r="O249" s="252" t="s">
        <v>42</v>
      </c>
      <c r="P249" s="251">
        <f>I249+J249</f>
        <v>0</v>
      </c>
      <c r="Q249" s="251">
        <f>ROUND(I249*H249,2)</f>
        <v>0</v>
      </c>
      <c r="R249" s="251">
        <f>ROUND(J249*H249,2)</f>
        <v>0</v>
      </c>
      <c r="S249" s="250"/>
      <c r="T249" s="249">
        <f>S249*H249</f>
        <v>0</v>
      </c>
      <c r="U249" s="249">
        <v>1.6250000000000001E-2</v>
      </c>
      <c r="V249" s="249">
        <f>U249*H249</f>
        <v>4.4386712500000005</v>
      </c>
      <c r="W249" s="249">
        <v>0</v>
      </c>
      <c r="X249" s="248">
        <f>W249*H249</f>
        <v>0</v>
      </c>
      <c r="Y249" s="216"/>
      <c r="Z249" s="216"/>
      <c r="AA249" s="216"/>
      <c r="AB249" s="216"/>
      <c r="AC249" s="216"/>
      <c r="AD249" s="216"/>
      <c r="AE249" s="216"/>
      <c r="AR249" s="148" t="s">
        <v>227</v>
      </c>
      <c r="AT249" s="148" t="s">
        <v>154</v>
      </c>
      <c r="AU249" s="148" t="s">
        <v>89</v>
      </c>
      <c r="AY249" s="220" t="s">
        <v>151</v>
      </c>
      <c r="BE249" s="221">
        <f>IF(O249="základní",K249,0)</f>
        <v>0</v>
      </c>
      <c r="BF249" s="221">
        <f>IF(O249="snížená",K249,0)</f>
        <v>0</v>
      </c>
      <c r="BG249" s="221">
        <f>IF(O249="zákl. přenesená",K249,0)</f>
        <v>0</v>
      </c>
      <c r="BH249" s="221">
        <f>IF(O249="sníž. přenesená",K249,0)</f>
        <v>0</v>
      </c>
      <c r="BI249" s="221">
        <f>IF(O249="nulová",K249,0)</f>
        <v>0</v>
      </c>
      <c r="BJ249" s="220" t="s">
        <v>87</v>
      </c>
      <c r="BK249" s="221">
        <f>ROUND(P249*H249,2)</f>
        <v>0</v>
      </c>
      <c r="BL249" s="220" t="s">
        <v>227</v>
      </c>
      <c r="BM249" s="148" t="s">
        <v>996</v>
      </c>
    </row>
    <row r="250" spans="1:65" s="12" customFormat="1">
      <c r="B250" s="262"/>
      <c r="C250" s="258"/>
      <c r="D250" s="261" t="s">
        <v>160</v>
      </c>
      <c r="E250" s="271" t="s">
        <v>1</v>
      </c>
      <c r="F250" s="260" t="s">
        <v>995</v>
      </c>
      <c r="G250" s="258"/>
      <c r="H250" s="259">
        <v>273.149</v>
      </c>
      <c r="I250" s="155"/>
      <c r="J250" s="155"/>
      <c r="K250" s="258"/>
      <c r="L250" s="258"/>
      <c r="M250" s="150"/>
      <c r="N250" s="257"/>
      <c r="O250" s="256"/>
      <c r="P250" s="256"/>
      <c r="Q250" s="256"/>
      <c r="R250" s="256"/>
      <c r="S250" s="256"/>
      <c r="T250" s="256"/>
      <c r="U250" s="256"/>
      <c r="V250" s="256"/>
      <c r="W250" s="256"/>
      <c r="X250" s="255"/>
      <c r="AT250" s="152" t="s">
        <v>160</v>
      </c>
      <c r="AU250" s="152" t="s">
        <v>89</v>
      </c>
      <c r="AV250" s="12" t="s">
        <v>89</v>
      </c>
      <c r="AW250" s="12" t="s">
        <v>5</v>
      </c>
      <c r="AX250" s="12" t="s">
        <v>79</v>
      </c>
      <c r="AY250" s="152" t="s">
        <v>151</v>
      </c>
    </row>
    <row r="251" spans="1:65" s="13" customFormat="1">
      <c r="B251" s="270"/>
      <c r="C251" s="266"/>
      <c r="D251" s="261" t="s">
        <v>160</v>
      </c>
      <c r="E251" s="269" t="s">
        <v>1</v>
      </c>
      <c r="F251" s="268" t="s">
        <v>162</v>
      </c>
      <c r="G251" s="266"/>
      <c r="H251" s="267">
        <v>273.149</v>
      </c>
      <c r="I251" s="162"/>
      <c r="J251" s="162"/>
      <c r="K251" s="266"/>
      <c r="L251" s="266"/>
      <c r="M251" s="158"/>
      <c r="N251" s="265"/>
      <c r="O251" s="264"/>
      <c r="P251" s="264"/>
      <c r="Q251" s="264"/>
      <c r="R251" s="264"/>
      <c r="S251" s="264"/>
      <c r="T251" s="264"/>
      <c r="U251" s="264"/>
      <c r="V251" s="264"/>
      <c r="W251" s="264"/>
      <c r="X251" s="263"/>
      <c r="AT251" s="159" t="s">
        <v>160</v>
      </c>
      <c r="AU251" s="159" t="s">
        <v>89</v>
      </c>
      <c r="AV251" s="13" t="s">
        <v>158</v>
      </c>
      <c r="AW251" s="13" t="s">
        <v>5</v>
      </c>
      <c r="AX251" s="13" t="s">
        <v>87</v>
      </c>
      <c r="AY251" s="159" t="s">
        <v>151</v>
      </c>
    </row>
    <row r="252" spans="1:65" s="213" customFormat="1" ht="24.2" customHeight="1">
      <c r="A252" s="216"/>
      <c r="B252" s="234"/>
      <c r="C252" s="233" t="s">
        <v>235</v>
      </c>
      <c r="D252" s="233" t="s">
        <v>154</v>
      </c>
      <c r="E252" s="232" t="s">
        <v>994</v>
      </c>
      <c r="F252" s="228" t="s">
        <v>993</v>
      </c>
      <c r="G252" s="231" t="s">
        <v>97</v>
      </c>
      <c r="H252" s="230">
        <v>272.12700000000001</v>
      </c>
      <c r="I252" s="141"/>
      <c r="J252" s="141"/>
      <c r="K252" s="229">
        <f>ROUND(P252*H252,2)</f>
        <v>0</v>
      </c>
      <c r="L252" s="228" t="s">
        <v>631</v>
      </c>
      <c r="M252" s="217"/>
      <c r="N252" s="143" t="s">
        <v>1</v>
      </c>
      <c r="O252" s="252" t="s">
        <v>42</v>
      </c>
      <c r="P252" s="251">
        <f>I252+J252</f>
        <v>0</v>
      </c>
      <c r="Q252" s="251">
        <f>ROUND(I252*H252,2)</f>
        <v>0</v>
      </c>
      <c r="R252" s="251">
        <f>ROUND(J252*H252,2)</f>
        <v>0</v>
      </c>
      <c r="S252" s="250"/>
      <c r="T252" s="249">
        <f>S252*H252</f>
        <v>0</v>
      </c>
      <c r="U252" s="249">
        <v>0</v>
      </c>
      <c r="V252" s="249">
        <f>U252*H252</f>
        <v>0</v>
      </c>
      <c r="W252" s="249">
        <v>1.4999999999999999E-2</v>
      </c>
      <c r="X252" s="248">
        <f>W252*H252</f>
        <v>4.0819049999999999</v>
      </c>
      <c r="Y252" s="216"/>
      <c r="Z252" s="216"/>
      <c r="AA252" s="216"/>
      <c r="AB252" s="216"/>
      <c r="AC252" s="216"/>
      <c r="AD252" s="216"/>
      <c r="AE252" s="216"/>
      <c r="AR252" s="148" t="s">
        <v>227</v>
      </c>
      <c r="AT252" s="148" t="s">
        <v>154</v>
      </c>
      <c r="AU252" s="148" t="s">
        <v>89</v>
      </c>
      <c r="AY252" s="220" t="s">
        <v>151</v>
      </c>
      <c r="BE252" s="221">
        <f>IF(O252="základní",K252,0)</f>
        <v>0</v>
      </c>
      <c r="BF252" s="221">
        <f>IF(O252="snížená",K252,0)</f>
        <v>0</v>
      </c>
      <c r="BG252" s="221">
        <f>IF(O252="zákl. přenesená",K252,0)</f>
        <v>0</v>
      </c>
      <c r="BH252" s="221">
        <f>IF(O252="sníž. přenesená",K252,0)</f>
        <v>0</v>
      </c>
      <c r="BI252" s="221">
        <f>IF(O252="nulová",K252,0)</f>
        <v>0</v>
      </c>
      <c r="BJ252" s="220" t="s">
        <v>87</v>
      </c>
      <c r="BK252" s="221">
        <f>ROUND(P252*H252,2)</f>
        <v>0</v>
      </c>
      <c r="BL252" s="220" t="s">
        <v>227</v>
      </c>
      <c r="BM252" s="148" t="s">
        <v>992</v>
      </c>
    </row>
    <row r="253" spans="1:65" s="12" customFormat="1">
      <c r="B253" s="262"/>
      <c r="C253" s="258"/>
      <c r="D253" s="261" t="s">
        <v>160</v>
      </c>
      <c r="E253" s="271" t="s">
        <v>1</v>
      </c>
      <c r="F253" s="260" t="s">
        <v>972</v>
      </c>
      <c r="G253" s="258"/>
      <c r="H253" s="259">
        <v>272.12700000000001</v>
      </c>
      <c r="I253" s="155"/>
      <c r="J253" s="155"/>
      <c r="K253" s="258"/>
      <c r="L253" s="258"/>
      <c r="M253" s="150"/>
      <c r="N253" s="257"/>
      <c r="O253" s="256"/>
      <c r="P253" s="256"/>
      <c r="Q253" s="256"/>
      <c r="R253" s="256"/>
      <c r="S253" s="256"/>
      <c r="T253" s="256"/>
      <c r="U253" s="256"/>
      <c r="V253" s="256"/>
      <c r="W253" s="256"/>
      <c r="X253" s="255"/>
      <c r="AT253" s="152" t="s">
        <v>160</v>
      </c>
      <c r="AU253" s="152" t="s">
        <v>89</v>
      </c>
      <c r="AV253" s="12" t="s">
        <v>89</v>
      </c>
      <c r="AW253" s="12" t="s">
        <v>5</v>
      </c>
      <c r="AX253" s="12" t="s">
        <v>79</v>
      </c>
      <c r="AY253" s="152" t="s">
        <v>151</v>
      </c>
    </row>
    <row r="254" spans="1:65" s="13" customFormat="1">
      <c r="B254" s="270"/>
      <c r="C254" s="266"/>
      <c r="D254" s="261" t="s">
        <v>160</v>
      </c>
      <c r="E254" s="269" t="s">
        <v>1</v>
      </c>
      <c r="F254" s="268" t="s">
        <v>162</v>
      </c>
      <c r="G254" s="266"/>
      <c r="H254" s="267">
        <v>272.12700000000001</v>
      </c>
      <c r="I254" s="162"/>
      <c r="J254" s="162"/>
      <c r="K254" s="266"/>
      <c r="L254" s="266"/>
      <c r="M254" s="158"/>
      <c r="N254" s="265"/>
      <c r="O254" s="264"/>
      <c r="P254" s="264"/>
      <c r="Q254" s="264"/>
      <c r="R254" s="264"/>
      <c r="S254" s="264"/>
      <c r="T254" s="264"/>
      <c r="U254" s="264"/>
      <c r="V254" s="264"/>
      <c r="W254" s="264"/>
      <c r="X254" s="263"/>
      <c r="AT254" s="159" t="s">
        <v>160</v>
      </c>
      <c r="AU254" s="159" t="s">
        <v>89</v>
      </c>
      <c r="AV254" s="13" t="s">
        <v>158</v>
      </c>
      <c r="AW254" s="13" t="s">
        <v>5</v>
      </c>
      <c r="AX254" s="13" t="s">
        <v>87</v>
      </c>
      <c r="AY254" s="159" t="s">
        <v>151</v>
      </c>
    </row>
    <row r="255" spans="1:65" s="213" customFormat="1" ht="24.2" customHeight="1">
      <c r="A255" s="216"/>
      <c r="B255" s="234"/>
      <c r="C255" s="233" t="s">
        <v>331</v>
      </c>
      <c r="D255" s="233" t="s">
        <v>154</v>
      </c>
      <c r="E255" s="232" t="s">
        <v>390</v>
      </c>
      <c r="F255" s="228" t="s">
        <v>391</v>
      </c>
      <c r="G255" s="231" t="s">
        <v>190</v>
      </c>
      <c r="H255" s="230">
        <v>409.72300000000001</v>
      </c>
      <c r="I255" s="141"/>
      <c r="J255" s="141"/>
      <c r="K255" s="229">
        <f>ROUND(P255*H255,2)</f>
        <v>0</v>
      </c>
      <c r="L255" s="228" t="s">
        <v>631</v>
      </c>
      <c r="M255" s="217"/>
      <c r="N255" s="143" t="s">
        <v>1</v>
      </c>
      <c r="O255" s="252" t="s">
        <v>42</v>
      </c>
      <c r="P255" s="251">
        <f>I255+J255</f>
        <v>0</v>
      </c>
      <c r="Q255" s="251">
        <f>ROUND(I255*H255,2)</f>
        <v>0</v>
      </c>
      <c r="R255" s="251">
        <f>ROUND(J255*H255,2)</f>
        <v>0</v>
      </c>
      <c r="S255" s="250"/>
      <c r="T255" s="249">
        <f>S255*H255</f>
        <v>0</v>
      </c>
      <c r="U255" s="249">
        <v>2.0000000000000002E-5</v>
      </c>
      <c r="V255" s="249">
        <f>U255*H255</f>
        <v>8.1944600000000006E-3</v>
      </c>
      <c r="W255" s="249">
        <v>0</v>
      </c>
      <c r="X255" s="248">
        <f>W255*H255</f>
        <v>0</v>
      </c>
      <c r="Y255" s="216"/>
      <c r="Z255" s="216"/>
      <c r="AA255" s="216"/>
      <c r="AB255" s="216"/>
      <c r="AC255" s="216"/>
      <c r="AD255" s="216"/>
      <c r="AE255" s="216"/>
      <c r="AR255" s="148" t="s">
        <v>227</v>
      </c>
      <c r="AT255" s="148" t="s">
        <v>154</v>
      </c>
      <c r="AU255" s="148" t="s">
        <v>89</v>
      </c>
      <c r="AY255" s="220" t="s">
        <v>151</v>
      </c>
      <c r="BE255" s="221">
        <f>IF(O255="základní",K255,0)</f>
        <v>0</v>
      </c>
      <c r="BF255" s="221">
        <f>IF(O255="snížená",K255,0)</f>
        <v>0</v>
      </c>
      <c r="BG255" s="221">
        <f>IF(O255="zákl. přenesená",K255,0)</f>
        <v>0</v>
      </c>
      <c r="BH255" s="221">
        <f>IF(O255="sníž. přenesená",K255,0)</f>
        <v>0</v>
      </c>
      <c r="BI255" s="221">
        <f>IF(O255="nulová",K255,0)</f>
        <v>0</v>
      </c>
      <c r="BJ255" s="220" t="s">
        <v>87</v>
      </c>
      <c r="BK255" s="221">
        <f>ROUND(P255*H255,2)</f>
        <v>0</v>
      </c>
      <c r="BL255" s="220" t="s">
        <v>227</v>
      </c>
      <c r="BM255" s="148" t="s">
        <v>991</v>
      </c>
    </row>
    <row r="256" spans="1:65" s="12" customFormat="1">
      <c r="B256" s="262"/>
      <c r="C256" s="258"/>
      <c r="D256" s="261" t="s">
        <v>160</v>
      </c>
      <c r="E256" s="271" t="s">
        <v>1</v>
      </c>
      <c r="F256" s="260" t="s">
        <v>990</v>
      </c>
      <c r="G256" s="258"/>
      <c r="H256" s="259">
        <v>409.72300000000001</v>
      </c>
      <c r="I256" s="155"/>
      <c r="J256" s="155"/>
      <c r="K256" s="258"/>
      <c r="L256" s="258"/>
      <c r="M256" s="150"/>
      <c r="N256" s="257"/>
      <c r="O256" s="256"/>
      <c r="P256" s="256"/>
      <c r="Q256" s="256"/>
      <c r="R256" s="256"/>
      <c r="S256" s="256"/>
      <c r="T256" s="256"/>
      <c r="U256" s="256"/>
      <c r="V256" s="256"/>
      <c r="W256" s="256"/>
      <c r="X256" s="255"/>
      <c r="AT256" s="152" t="s">
        <v>160</v>
      </c>
      <c r="AU256" s="152" t="s">
        <v>89</v>
      </c>
      <c r="AV256" s="12" t="s">
        <v>89</v>
      </c>
      <c r="AW256" s="12" t="s">
        <v>5</v>
      </c>
      <c r="AX256" s="12" t="s">
        <v>79</v>
      </c>
      <c r="AY256" s="152" t="s">
        <v>151</v>
      </c>
    </row>
    <row r="257" spans="1:65" s="13" customFormat="1">
      <c r="B257" s="270"/>
      <c r="C257" s="266"/>
      <c r="D257" s="261" t="s">
        <v>160</v>
      </c>
      <c r="E257" s="269" t="s">
        <v>1</v>
      </c>
      <c r="F257" s="268" t="s">
        <v>162</v>
      </c>
      <c r="G257" s="266"/>
      <c r="H257" s="267">
        <v>409.72300000000001</v>
      </c>
      <c r="I257" s="162"/>
      <c r="J257" s="162"/>
      <c r="K257" s="266"/>
      <c r="L257" s="266"/>
      <c r="M257" s="158"/>
      <c r="N257" s="265"/>
      <c r="O257" s="264"/>
      <c r="P257" s="264"/>
      <c r="Q257" s="264"/>
      <c r="R257" s="264"/>
      <c r="S257" s="264"/>
      <c r="T257" s="264"/>
      <c r="U257" s="264"/>
      <c r="V257" s="264"/>
      <c r="W257" s="264"/>
      <c r="X257" s="263"/>
      <c r="AT257" s="159" t="s">
        <v>160</v>
      </c>
      <c r="AU257" s="159" t="s">
        <v>89</v>
      </c>
      <c r="AV257" s="13" t="s">
        <v>158</v>
      </c>
      <c r="AW257" s="13" t="s">
        <v>5</v>
      </c>
      <c r="AX257" s="13" t="s">
        <v>87</v>
      </c>
      <c r="AY257" s="159" t="s">
        <v>151</v>
      </c>
    </row>
    <row r="258" spans="1:65" s="213" customFormat="1" ht="24.2" customHeight="1">
      <c r="A258" s="216"/>
      <c r="B258" s="234"/>
      <c r="C258" s="278" t="s">
        <v>336</v>
      </c>
      <c r="D258" s="278" t="s">
        <v>232</v>
      </c>
      <c r="E258" s="277" t="s">
        <v>396</v>
      </c>
      <c r="F258" s="272" t="s">
        <v>397</v>
      </c>
      <c r="G258" s="276" t="s">
        <v>398</v>
      </c>
      <c r="H258" s="275">
        <v>1.081</v>
      </c>
      <c r="I258" s="180"/>
      <c r="J258" s="274"/>
      <c r="K258" s="273">
        <f>ROUND(P258*H258,2)</f>
        <v>0</v>
      </c>
      <c r="L258" s="272" t="s">
        <v>631</v>
      </c>
      <c r="M258" s="183"/>
      <c r="N258" s="184" t="s">
        <v>1</v>
      </c>
      <c r="O258" s="252" t="s">
        <v>42</v>
      </c>
      <c r="P258" s="251">
        <f>I258+J258</f>
        <v>0</v>
      </c>
      <c r="Q258" s="251">
        <f>ROUND(I258*H258,2)</f>
        <v>0</v>
      </c>
      <c r="R258" s="251">
        <f>ROUND(J258*H258,2)</f>
        <v>0</v>
      </c>
      <c r="S258" s="250"/>
      <c r="T258" s="249">
        <f>S258*H258</f>
        <v>0</v>
      </c>
      <c r="U258" s="249">
        <v>0.55000000000000004</v>
      </c>
      <c r="V258" s="249">
        <f>U258*H258</f>
        <v>0.59455000000000002</v>
      </c>
      <c r="W258" s="249">
        <v>0</v>
      </c>
      <c r="X258" s="248">
        <f>W258*H258</f>
        <v>0</v>
      </c>
      <c r="Y258" s="216"/>
      <c r="Z258" s="216"/>
      <c r="AA258" s="216"/>
      <c r="AB258" s="216"/>
      <c r="AC258" s="216"/>
      <c r="AD258" s="216"/>
      <c r="AE258" s="216"/>
      <c r="AR258" s="148" t="s">
        <v>235</v>
      </c>
      <c r="AT258" s="148" t="s">
        <v>232</v>
      </c>
      <c r="AU258" s="148" t="s">
        <v>89</v>
      </c>
      <c r="AY258" s="220" t="s">
        <v>151</v>
      </c>
      <c r="BE258" s="221">
        <f>IF(O258="základní",K258,0)</f>
        <v>0</v>
      </c>
      <c r="BF258" s="221">
        <f>IF(O258="snížená",K258,0)</f>
        <v>0</v>
      </c>
      <c r="BG258" s="221">
        <f>IF(O258="zákl. přenesená",K258,0)</f>
        <v>0</v>
      </c>
      <c r="BH258" s="221">
        <f>IF(O258="sníž. přenesená",K258,0)</f>
        <v>0</v>
      </c>
      <c r="BI258" s="221">
        <f>IF(O258="nulová",K258,0)</f>
        <v>0</v>
      </c>
      <c r="BJ258" s="220" t="s">
        <v>87</v>
      </c>
      <c r="BK258" s="221">
        <f>ROUND(P258*H258,2)</f>
        <v>0</v>
      </c>
      <c r="BL258" s="220" t="s">
        <v>227</v>
      </c>
      <c r="BM258" s="148" t="s">
        <v>989</v>
      </c>
    </row>
    <row r="259" spans="1:65" s="12" customFormat="1">
      <c r="B259" s="262"/>
      <c r="C259" s="258"/>
      <c r="D259" s="261" t="s">
        <v>160</v>
      </c>
      <c r="E259" s="271" t="s">
        <v>1</v>
      </c>
      <c r="F259" s="260" t="s">
        <v>988</v>
      </c>
      <c r="G259" s="258"/>
      <c r="H259" s="259">
        <v>0.98299999999999998</v>
      </c>
      <c r="I259" s="155"/>
      <c r="J259" s="155"/>
      <c r="K259" s="258"/>
      <c r="L259" s="258"/>
      <c r="M259" s="150"/>
      <c r="N259" s="257"/>
      <c r="O259" s="256"/>
      <c r="P259" s="256"/>
      <c r="Q259" s="256"/>
      <c r="R259" s="256"/>
      <c r="S259" s="256"/>
      <c r="T259" s="256"/>
      <c r="U259" s="256"/>
      <c r="V259" s="256"/>
      <c r="W259" s="256"/>
      <c r="X259" s="255"/>
      <c r="AT259" s="152" t="s">
        <v>160</v>
      </c>
      <c r="AU259" s="152" t="s">
        <v>89</v>
      </c>
      <c r="AV259" s="12" t="s">
        <v>89</v>
      </c>
      <c r="AW259" s="12" t="s">
        <v>5</v>
      </c>
      <c r="AX259" s="12" t="s">
        <v>79</v>
      </c>
      <c r="AY259" s="152" t="s">
        <v>151</v>
      </c>
    </row>
    <row r="260" spans="1:65" s="13" customFormat="1">
      <c r="B260" s="270"/>
      <c r="C260" s="266"/>
      <c r="D260" s="261" t="s">
        <v>160</v>
      </c>
      <c r="E260" s="269" t="s">
        <v>1</v>
      </c>
      <c r="F260" s="268" t="s">
        <v>162</v>
      </c>
      <c r="G260" s="266"/>
      <c r="H260" s="267">
        <v>0.98299999999999998</v>
      </c>
      <c r="I260" s="162"/>
      <c r="J260" s="162"/>
      <c r="K260" s="266"/>
      <c r="L260" s="266"/>
      <c r="M260" s="158"/>
      <c r="N260" s="265"/>
      <c r="O260" s="264"/>
      <c r="P260" s="264"/>
      <c r="Q260" s="264"/>
      <c r="R260" s="264"/>
      <c r="S260" s="264"/>
      <c r="T260" s="264"/>
      <c r="U260" s="264"/>
      <c r="V260" s="264"/>
      <c r="W260" s="264"/>
      <c r="X260" s="263"/>
      <c r="AT260" s="159" t="s">
        <v>160</v>
      </c>
      <c r="AU260" s="159" t="s">
        <v>89</v>
      </c>
      <c r="AV260" s="13" t="s">
        <v>158</v>
      </c>
      <c r="AW260" s="13" t="s">
        <v>5</v>
      </c>
      <c r="AX260" s="13" t="s">
        <v>87</v>
      </c>
      <c r="AY260" s="159" t="s">
        <v>151</v>
      </c>
    </row>
    <row r="261" spans="1:65" s="12" customFormat="1">
      <c r="B261" s="262"/>
      <c r="C261" s="258"/>
      <c r="D261" s="261" t="s">
        <v>160</v>
      </c>
      <c r="E261" s="258"/>
      <c r="F261" s="260" t="s">
        <v>987</v>
      </c>
      <c r="G261" s="258"/>
      <c r="H261" s="259">
        <v>1.081</v>
      </c>
      <c r="I261" s="155"/>
      <c r="J261" s="155"/>
      <c r="K261" s="258"/>
      <c r="L261" s="258"/>
      <c r="M261" s="150"/>
      <c r="N261" s="257"/>
      <c r="O261" s="256"/>
      <c r="P261" s="256"/>
      <c r="Q261" s="256"/>
      <c r="R261" s="256"/>
      <c r="S261" s="256"/>
      <c r="T261" s="256"/>
      <c r="U261" s="256"/>
      <c r="V261" s="256"/>
      <c r="W261" s="256"/>
      <c r="X261" s="255"/>
      <c r="AT261" s="152" t="s">
        <v>160</v>
      </c>
      <c r="AU261" s="152" t="s">
        <v>89</v>
      </c>
      <c r="AV261" s="12" t="s">
        <v>89</v>
      </c>
      <c r="AW261" s="12" t="s">
        <v>4</v>
      </c>
      <c r="AX261" s="12" t="s">
        <v>87</v>
      </c>
      <c r="AY261" s="152" t="s">
        <v>151</v>
      </c>
    </row>
    <row r="262" spans="1:65" s="213" customFormat="1" ht="24.2" customHeight="1">
      <c r="A262" s="216"/>
      <c r="B262" s="234"/>
      <c r="C262" s="233" t="s">
        <v>338</v>
      </c>
      <c r="D262" s="233" t="s">
        <v>154</v>
      </c>
      <c r="E262" s="232" t="s">
        <v>986</v>
      </c>
      <c r="F262" s="228" t="s">
        <v>985</v>
      </c>
      <c r="G262" s="231" t="s">
        <v>97</v>
      </c>
      <c r="H262" s="230">
        <v>272.12700000000001</v>
      </c>
      <c r="I262" s="141"/>
      <c r="J262" s="141"/>
      <c r="K262" s="229">
        <f>ROUND(P262*H262,2)</f>
        <v>0</v>
      </c>
      <c r="L262" s="228" t="s">
        <v>631</v>
      </c>
      <c r="M262" s="217"/>
      <c r="N262" s="143" t="s">
        <v>1</v>
      </c>
      <c r="O262" s="252" t="s">
        <v>42</v>
      </c>
      <c r="P262" s="251">
        <f>I262+J262</f>
        <v>0</v>
      </c>
      <c r="Q262" s="251">
        <f>ROUND(I262*H262,2)</f>
        <v>0</v>
      </c>
      <c r="R262" s="251">
        <f>ROUND(J262*H262,2)</f>
        <v>0</v>
      </c>
      <c r="S262" s="250"/>
      <c r="T262" s="249">
        <f>S262*H262</f>
        <v>0</v>
      </c>
      <c r="U262" s="249">
        <v>0</v>
      </c>
      <c r="V262" s="249">
        <f>U262*H262</f>
        <v>0</v>
      </c>
      <c r="W262" s="249">
        <v>5.0000000000000001E-3</v>
      </c>
      <c r="X262" s="248">
        <f>W262*H262</f>
        <v>1.360635</v>
      </c>
      <c r="Y262" s="216"/>
      <c r="Z262" s="216"/>
      <c r="AA262" s="216"/>
      <c r="AB262" s="216"/>
      <c r="AC262" s="216"/>
      <c r="AD262" s="216"/>
      <c r="AE262" s="216"/>
      <c r="AR262" s="148" t="s">
        <v>227</v>
      </c>
      <c r="AT262" s="148" t="s">
        <v>154</v>
      </c>
      <c r="AU262" s="148" t="s">
        <v>89</v>
      </c>
      <c r="AY262" s="220" t="s">
        <v>151</v>
      </c>
      <c r="BE262" s="221">
        <f>IF(O262="základní",K262,0)</f>
        <v>0</v>
      </c>
      <c r="BF262" s="221">
        <f>IF(O262="snížená",K262,0)</f>
        <v>0</v>
      </c>
      <c r="BG262" s="221">
        <f>IF(O262="zákl. přenesená",K262,0)</f>
        <v>0</v>
      </c>
      <c r="BH262" s="221">
        <f>IF(O262="sníž. přenesená",K262,0)</f>
        <v>0</v>
      </c>
      <c r="BI262" s="221">
        <f>IF(O262="nulová",K262,0)</f>
        <v>0</v>
      </c>
      <c r="BJ262" s="220" t="s">
        <v>87</v>
      </c>
      <c r="BK262" s="221">
        <f>ROUND(P262*H262,2)</f>
        <v>0</v>
      </c>
      <c r="BL262" s="220" t="s">
        <v>227</v>
      </c>
      <c r="BM262" s="148" t="s">
        <v>984</v>
      </c>
    </row>
    <row r="263" spans="1:65" s="12" customFormat="1">
      <c r="B263" s="262"/>
      <c r="C263" s="258"/>
      <c r="D263" s="261" t="s">
        <v>160</v>
      </c>
      <c r="E263" s="271" t="s">
        <v>1</v>
      </c>
      <c r="F263" s="260" t="s">
        <v>972</v>
      </c>
      <c r="G263" s="258"/>
      <c r="H263" s="259">
        <v>272.12700000000001</v>
      </c>
      <c r="I263" s="155"/>
      <c r="J263" s="155"/>
      <c r="K263" s="258"/>
      <c r="L263" s="258"/>
      <c r="M263" s="150"/>
      <c r="N263" s="257"/>
      <c r="O263" s="256"/>
      <c r="P263" s="256"/>
      <c r="Q263" s="256"/>
      <c r="R263" s="256"/>
      <c r="S263" s="256"/>
      <c r="T263" s="256"/>
      <c r="U263" s="256"/>
      <c r="V263" s="256"/>
      <c r="W263" s="256"/>
      <c r="X263" s="255"/>
      <c r="AT263" s="152" t="s">
        <v>160</v>
      </c>
      <c r="AU263" s="152" t="s">
        <v>89</v>
      </c>
      <c r="AV263" s="12" t="s">
        <v>89</v>
      </c>
      <c r="AW263" s="12" t="s">
        <v>5</v>
      </c>
      <c r="AX263" s="12" t="s">
        <v>79</v>
      </c>
      <c r="AY263" s="152" t="s">
        <v>151</v>
      </c>
    </row>
    <row r="264" spans="1:65" s="13" customFormat="1">
      <c r="B264" s="270"/>
      <c r="C264" s="266"/>
      <c r="D264" s="261" t="s">
        <v>160</v>
      </c>
      <c r="E264" s="269" t="s">
        <v>1</v>
      </c>
      <c r="F264" s="268" t="s">
        <v>162</v>
      </c>
      <c r="G264" s="266"/>
      <c r="H264" s="267">
        <v>272.12700000000001</v>
      </c>
      <c r="I264" s="162"/>
      <c r="J264" s="162"/>
      <c r="K264" s="266"/>
      <c r="L264" s="266"/>
      <c r="M264" s="158"/>
      <c r="N264" s="265"/>
      <c r="O264" s="264"/>
      <c r="P264" s="264"/>
      <c r="Q264" s="264"/>
      <c r="R264" s="264"/>
      <c r="S264" s="264"/>
      <c r="T264" s="264"/>
      <c r="U264" s="264"/>
      <c r="V264" s="264"/>
      <c r="W264" s="264"/>
      <c r="X264" s="263"/>
      <c r="AT264" s="159" t="s">
        <v>160</v>
      </c>
      <c r="AU264" s="159" t="s">
        <v>89</v>
      </c>
      <c r="AV264" s="13" t="s">
        <v>158</v>
      </c>
      <c r="AW264" s="13" t="s">
        <v>5</v>
      </c>
      <c r="AX264" s="13" t="s">
        <v>87</v>
      </c>
      <c r="AY264" s="159" t="s">
        <v>151</v>
      </c>
    </row>
    <row r="265" spans="1:65" s="213" customFormat="1" ht="55.5" customHeight="1">
      <c r="A265" s="216"/>
      <c r="B265" s="234"/>
      <c r="C265" s="233" t="s">
        <v>340</v>
      </c>
      <c r="D265" s="233" t="s">
        <v>154</v>
      </c>
      <c r="E265" s="232" t="s">
        <v>418</v>
      </c>
      <c r="F265" s="228" t="s">
        <v>419</v>
      </c>
      <c r="G265" s="231" t="s">
        <v>420</v>
      </c>
      <c r="H265" s="230">
        <v>6.6</v>
      </c>
      <c r="I265" s="141"/>
      <c r="J265" s="141"/>
      <c r="K265" s="229">
        <f>ROUND(P265*H265,2)</f>
        <v>0</v>
      </c>
      <c r="L265" s="228" t="s">
        <v>1</v>
      </c>
      <c r="M265" s="217"/>
      <c r="N265" s="143" t="s">
        <v>1</v>
      </c>
      <c r="O265" s="252" t="s">
        <v>42</v>
      </c>
      <c r="P265" s="251">
        <f>I265+J265</f>
        <v>0</v>
      </c>
      <c r="Q265" s="251">
        <f>ROUND(I265*H265,2)</f>
        <v>0</v>
      </c>
      <c r="R265" s="251">
        <f>ROUND(J265*H265,2)</f>
        <v>0</v>
      </c>
      <c r="S265" s="250"/>
      <c r="T265" s="249">
        <f>S265*H265</f>
        <v>0</v>
      </c>
      <c r="U265" s="249">
        <v>0</v>
      </c>
      <c r="V265" s="249">
        <f>U265*H265</f>
        <v>0</v>
      </c>
      <c r="W265" s="249">
        <v>0</v>
      </c>
      <c r="X265" s="248">
        <f>W265*H265</f>
        <v>0</v>
      </c>
      <c r="Y265" s="216"/>
      <c r="Z265" s="216"/>
      <c r="AA265" s="216"/>
      <c r="AB265" s="216"/>
      <c r="AC265" s="216"/>
      <c r="AD265" s="216"/>
      <c r="AE265" s="216"/>
      <c r="AR265" s="148" t="s">
        <v>227</v>
      </c>
      <c r="AT265" s="148" t="s">
        <v>154</v>
      </c>
      <c r="AU265" s="148" t="s">
        <v>89</v>
      </c>
      <c r="AY265" s="220" t="s">
        <v>151</v>
      </c>
      <c r="BE265" s="221">
        <f>IF(O265="základní",K265,0)</f>
        <v>0</v>
      </c>
      <c r="BF265" s="221">
        <f>IF(O265="snížená",K265,0)</f>
        <v>0</v>
      </c>
      <c r="BG265" s="221">
        <f>IF(O265="zákl. přenesená",K265,0)</f>
        <v>0</v>
      </c>
      <c r="BH265" s="221">
        <f>IF(O265="sníž. přenesená",K265,0)</f>
        <v>0</v>
      </c>
      <c r="BI265" s="221">
        <f>IF(O265="nulová",K265,0)</f>
        <v>0</v>
      </c>
      <c r="BJ265" s="220" t="s">
        <v>87</v>
      </c>
      <c r="BK265" s="221">
        <f>ROUND(P265*H265,2)</f>
        <v>0</v>
      </c>
      <c r="BL265" s="220" t="s">
        <v>227</v>
      </c>
      <c r="BM265" s="148" t="s">
        <v>983</v>
      </c>
    </row>
    <row r="266" spans="1:65" s="12" customFormat="1">
      <c r="B266" s="262"/>
      <c r="C266" s="258"/>
      <c r="D266" s="261" t="s">
        <v>160</v>
      </c>
      <c r="E266" s="271" t="s">
        <v>1</v>
      </c>
      <c r="F266" s="260" t="s">
        <v>957</v>
      </c>
      <c r="G266" s="258"/>
      <c r="H266" s="259">
        <v>6.6</v>
      </c>
      <c r="I266" s="155"/>
      <c r="J266" s="155"/>
      <c r="K266" s="258"/>
      <c r="L266" s="258"/>
      <c r="M266" s="150"/>
      <c r="N266" s="257"/>
      <c r="O266" s="256"/>
      <c r="P266" s="256"/>
      <c r="Q266" s="256"/>
      <c r="R266" s="256"/>
      <c r="S266" s="256"/>
      <c r="T266" s="256"/>
      <c r="U266" s="256"/>
      <c r="V266" s="256"/>
      <c r="W266" s="256"/>
      <c r="X266" s="255"/>
      <c r="AT266" s="152" t="s">
        <v>160</v>
      </c>
      <c r="AU266" s="152" t="s">
        <v>89</v>
      </c>
      <c r="AV266" s="12" t="s">
        <v>89</v>
      </c>
      <c r="AW266" s="12" t="s">
        <v>5</v>
      </c>
      <c r="AX266" s="12" t="s">
        <v>79</v>
      </c>
      <c r="AY266" s="152" t="s">
        <v>151</v>
      </c>
    </row>
    <row r="267" spans="1:65" s="13" customFormat="1">
      <c r="B267" s="270"/>
      <c r="C267" s="266"/>
      <c r="D267" s="261" t="s">
        <v>160</v>
      </c>
      <c r="E267" s="269" t="s">
        <v>1</v>
      </c>
      <c r="F267" s="268" t="s">
        <v>162</v>
      </c>
      <c r="G267" s="266"/>
      <c r="H267" s="267">
        <v>6.6</v>
      </c>
      <c r="I267" s="162"/>
      <c r="J267" s="162"/>
      <c r="K267" s="266"/>
      <c r="L267" s="266"/>
      <c r="M267" s="158"/>
      <c r="N267" s="265"/>
      <c r="O267" s="264"/>
      <c r="P267" s="264"/>
      <c r="Q267" s="264"/>
      <c r="R267" s="264"/>
      <c r="S267" s="264"/>
      <c r="T267" s="264"/>
      <c r="U267" s="264"/>
      <c r="V267" s="264"/>
      <c r="W267" s="264"/>
      <c r="X267" s="263"/>
      <c r="AT267" s="159" t="s">
        <v>160</v>
      </c>
      <c r="AU267" s="159" t="s">
        <v>89</v>
      </c>
      <c r="AV267" s="13" t="s">
        <v>158</v>
      </c>
      <c r="AW267" s="13" t="s">
        <v>5</v>
      </c>
      <c r="AX267" s="13" t="s">
        <v>87</v>
      </c>
      <c r="AY267" s="159" t="s">
        <v>151</v>
      </c>
    </row>
    <row r="268" spans="1:65" s="213" customFormat="1" ht="24.2" customHeight="1">
      <c r="A268" s="216"/>
      <c r="B268" s="234"/>
      <c r="C268" s="233" t="s">
        <v>346</v>
      </c>
      <c r="D268" s="233" t="s">
        <v>154</v>
      </c>
      <c r="E268" s="232" t="s">
        <v>982</v>
      </c>
      <c r="F268" s="228" t="s">
        <v>981</v>
      </c>
      <c r="G268" s="231" t="s">
        <v>292</v>
      </c>
      <c r="H268" s="140"/>
      <c r="I268" s="141"/>
      <c r="J268" s="141"/>
      <c r="K268" s="229">
        <f>ROUND(P268*H268,2)</f>
        <v>0</v>
      </c>
      <c r="L268" s="228" t="s">
        <v>631</v>
      </c>
      <c r="M268" s="217"/>
      <c r="N268" s="143" t="s">
        <v>1</v>
      </c>
      <c r="O268" s="252" t="s">
        <v>42</v>
      </c>
      <c r="P268" s="251">
        <f>I268+J268</f>
        <v>0</v>
      </c>
      <c r="Q268" s="251">
        <f>ROUND(I268*H268,2)</f>
        <v>0</v>
      </c>
      <c r="R268" s="251">
        <f>ROUND(J268*H268,2)</f>
        <v>0</v>
      </c>
      <c r="S268" s="250"/>
      <c r="T268" s="249">
        <f>S268*H268</f>
        <v>0</v>
      </c>
      <c r="U268" s="249">
        <v>0</v>
      </c>
      <c r="V268" s="249">
        <f>U268*H268</f>
        <v>0</v>
      </c>
      <c r="W268" s="249">
        <v>0</v>
      </c>
      <c r="X268" s="248">
        <f>W268*H268</f>
        <v>0</v>
      </c>
      <c r="Y268" s="216"/>
      <c r="Z268" s="216"/>
      <c r="AA268" s="216"/>
      <c r="AB268" s="216"/>
      <c r="AC268" s="216"/>
      <c r="AD268" s="216"/>
      <c r="AE268" s="216"/>
      <c r="AR268" s="148" t="s">
        <v>227</v>
      </c>
      <c r="AT268" s="148" t="s">
        <v>154</v>
      </c>
      <c r="AU268" s="148" t="s">
        <v>89</v>
      </c>
      <c r="AY268" s="220" t="s">
        <v>151</v>
      </c>
      <c r="BE268" s="221">
        <f>IF(O268="základní",K268,0)</f>
        <v>0</v>
      </c>
      <c r="BF268" s="221">
        <f>IF(O268="snížená",K268,0)</f>
        <v>0</v>
      </c>
      <c r="BG268" s="221">
        <f>IF(O268="zákl. přenesená",K268,0)</f>
        <v>0</v>
      </c>
      <c r="BH268" s="221">
        <f>IF(O268="sníž. přenesená",K268,0)</f>
        <v>0</v>
      </c>
      <c r="BI268" s="221">
        <f>IF(O268="nulová",K268,0)</f>
        <v>0</v>
      </c>
      <c r="BJ268" s="220" t="s">
        <v>87</v>
      </c>
      <c r="BK268" s="221">
        <f>ROUND(P268*H268,2)</f>
        <v>0</v>
      </c>
      <c r="BL268" s="220" t="s">
        <v>227</v>
      </c>
      <c r="BM268" s="148" t="s">
        <v>980</v>
      </c>
    </row>
    <row r="269" spans="1:65" s="235" customFormat="1" ht="22.9" customHeight="1">
      <c r="B269" s="247"/>
      <c r="C269" s="242"/>
      <c r="D269" s="246" t="s">
        <v>78</v>
      </c>
      <c r="E269" s="245" t="s">
        <v>452</v>
      </c>
      <c r="F269" s="245" t="s">
        <v>453</v>
      </c>
      <c r="G269" s="242"/>
      <c r="H269" s="242"/>
      <c r="I269" s="244"/>
      <c r="J269" s="244"/>
      <c r="K269" s="243">
        <f>BK269</f>
        <v>0</v>
      </c>
      <c r="L269" s="242"/>
      <c r="M269" s="241"/>
      <c r="N269" s="240"/>
      <c r="O269" s="237"/>
      <c r="P269" s="237"/>
      <c r="Q269" s="239">
        <f>SUM(Q270:Q324)</f>
        <v>0</v>
      </c>
      <c r="R269" s="239">
        <f>SUM(R270:R324)</f>
        <v>0</v>
      </c>
      <c r="S269" s="237"/>
      <c r="T269" s="238">
        <f>SUM(T270:T324)</f>
        <v>0</v>
      </c>
      <c r="U269" s="237"/>
      <c r="V269" s="238">
        <f>SUM(V270:V324)</f>
        <v>0.30351299999999998</v>
      </c>
      <c r="W269" s="237"/>
      <c r="X269" s="236">
        <f>SUM(X270:X324)</f>
        <v>1.3911797300000002</v>
      </c>
      <c r="AR269" s="125" t="s">
        <v>89</v>
      </c>
      <c r="AT269" s="132" t="s">
        <v>78</v>
      </c>
      <c r="AU269" s="132" t="s">
        <v>87</v>
      </c>
      <c r="AY269" s="125" t="s">
        <v>151</v>
      </c>
      <c r="BK269" s="133">
        <f>SUM(BK270:BK324)</f>
        <v>0</v>
      </c>
    </row>
    <row r="270" spans="1:65" s="213" customFormat="1" ht="24.2" customHeight="1">
      <c r="A270" s="216"/>
      <c r="B270" s="234"/>
      <c r="C270" s="233" t="s">
        <v>350</v>
      </c>
      <c r="D270" s="233" t="s">
        <v>154</v>
      </c>
      <c r="E270" s="232" t="s">
        <v>979</v>
      </c>
      <c r="F270" s="228" t="s">
        <v>978</v>
      </c>
      <c r="G270" s="231" t="s">
        <v>97</v>
      </c>
      <c r="H270" s="230">
        <v>6.4509999999999996</v>
      </c>
      <c r="I270" s="141"/>
      <c r="J270" s="141"/>
      <c r="K270" s="229">
        <f>ROUND(P270*H270,2)</f>
        <v>0</v>
      </c>
      <c r="L270" s="228" t="s">
        <v>631</v>
      </c>
      <c r="M270" s="217"/>
      <c r="N270" s="143" t="s">
        <v>1</v>
      </c>
      <c r="O270" s="252" t="s">
        <v>42</v>
      </c>
      <c r="P270" s="251">
        <f>I270+J270</f>
        <v>0</v>
      </c>
      <c r="Q270" s="251">
        <f>ROUND(I270*H270,2)</f>
        <v>0</v>
      </c>
      <c r="R270" s="251">
        <f>ROUND(J270*H270,2)</f>
        <v>0</v>
      </c>
      <c r="S270" s="250"/>
      <c r="T270" s="249">
        <f>S270*H270</f>
        <v>0</v>
      </c>
      <c r="U270" s="249">
        <v>0</v>
      </c>
      <c r="V270" s="249">
        <f>U270*H270</f>
        <v>0</v>
      </c>
      <c r="W270" s="249">
        <v>5.94E-3</v>
      </c>
      <c r="X270" s="248">
        <f>W270*H270</f>
        <v>3.8318939999999996E-2</v>
      </c>
      <c r="Y270" s="216"/>
      <c r="Z270" s="216"/>
      <c r="AA270" s="216"/>
      <c r="AB270" s="216"/>
      <c r="AC270" s="216"/>
      <c r="AD270" s="216"/>
      <c r="AE270" s="216"/>
      <c r="AR270" s="148" t="s">
        <v>227</v>
      </c>
      <c r="AT270" s="148" t="s">
        <v>154</v>
      </c>
      <c r="AU270" s="148" t="s">
        <v>89</v>
      </c>
      <c r="AY270" s="220" t="s">
        <v>151</v>
      </c>
      <c r="BE270" s="221">
        <f>IF(O270="základní",K270,0)</f>
        <v>0</v>
      </c>
      <c r="BF270" s="221">
        <f>IF(O270="snížená",K270,0)</f>
        <v>0</v>
      </c>
      <c r="BG270" s="221">
        <f>IF(O270="zákl. přenesená",K270,0)</f>
        <v>0</v>
      </c>
      <c r="BH270" s="221">
        <f>IF(O270="sníž. přenesená",K270,0)</f>
        <v>0</v>
      </c>
      <c r="BI270" s="221">
        <f>IF(O270="nulová",K270,0)</f>
        <v>0</v>
      </c>
      <c r="BJ270" s="220" t="s">
        <v>87</v>
      </c>
      <c r="BK270" s="221">
        <f>ROUND(P270*H270,2)</f>
        <v>0</v>
      </c>
      <c r="BL270" s="220" t="s">
        <v>227</v>
      </c>
      <c r="BM270" s="148" t="s">
        <v>977</v>
      </c>
    </row>
    <row r="271" spans="1:65" s="12" customFormat="1">
      <c r="B271" s="262"/>
      <c r="C271" s="258"/>
      <c r="D271" s="261" t="s">
        <v>160</v>
      </c>
      <c r="E271" s="271" t="s">
        <v>1</v>
      </c>
      <c r="F271" s="260" t="s">
        <v>976</v>
      </c>
      <c r="G271" s="258"/>
      <c r="H271" s="259">
        <v>6.4509999999999996</v>
      </c>
      <c r="I271" s="155"/>
      <c r="J271" s="155"/>
      <c r="K271" s="258"/>
      <c r="L271" s="258"/>
      <c r="M271" s="150"/>
      <c r="N271" s="257"/>
      <c r="O271" s="256"/>
      <c r="P271" s="256"/>
      <c r="Q271" s="256"/>
      <c r="R271" s="256"/>
      <c r="S271" s="256"/>
      <c r="T271" s="256"/>
      <c r="U271" s="256"/>
      <c r="V271" s="256"/>
      <c r="W271" s="256"/>
      <c r="X271" s="255"/>
      <c r="AT271" s="152" t="s">
        <v>160</v>
      </c>
      <c r="AU271" s="152" t="s">
        <v>89</v>
      </c>
      <c r="AV271" s="12" t="s">
        <v>89</v>
      </c>
      <c r="AW271" s="12" t="s">
        <v>5</v>
      </c>
      <c r="AX271" s="12" t="s">
        <v>79</v>
      </c>
      <c r="AY271" s="152" t="s">
        <v>151</v>
      </c>
    </row>
    <row r="272" spans="1:65" s="13" customFormat="1">
      <c r="B272" s="270"/>
      <c r="C272" s="266"/>
      <c r="D272" s="261" t="s">
        <v>160</v>
      </c>
      <c r="E272" s="269" t="s">
        <v>1</v>
      </c>
      <c r="F272" s="268" t="s">
        <v>162</v>
      </c>
      <c r="G272" s="266"/>
      <c r="H272" s="267">
        <v>6.4509999999999996</v>
      </c>
      <c r="I272" s="162"/>
      <c r="J272" s="162"/>
      <c r="K272" s="266"/>
      <c r="L272" s="266"/>
      <c r="M272" s="158"/>
      <c r="N272" s="265"/>
      <c r="O272" s="264"/>
      <c r="P272" s="264"/>
      <c r="Q272" s="264"/>
      <c r="R272" s="264"/>
      <c r="S272" s="264"/>
      <c r="T272" s="264"/>
      <c r="U272" s="264"/>
      <c r="V272" s="264"/>
      <c r="W272" s="264"/>
      <c r="X272" s="263"/>
      <c r="AT272" s="159" t="s">
        <v>160</v>
      </c>
      <c r="AU272" s="159" t="s">
        <v>89</v>
      </c>
      <c r="AV272" s="13" t="s">
        <v>158</v>
      </c>
      <c r="AW272" s="13" t="s">
        <v>5</v>
      </c>
      <c r="AX272" s="13" t="s">
        <v>87</v>
      </c>
      <c r="AY272" s="159" t="s">
        <v>151</v>
      </c>
    </row>
    <row r="273" spans="1:65" s="213" customFormat="1" ht="24.2" customHeight="1">
      <c r="A273" s="216"/>
      <c r="B273" s="234"/>
      <c r="C273" s="233" t="s">
        <v>354</v>
      </c>
      <c r="D273" s="233" t="s">
        <v>154</v>
      </c>
      <c r="E273" s="232" t="s">
        <v>975</v>
      </c>
      <c r="F273" s="228" t="s">
        <v>974</v>
      </c>
      <c r="G273" s="231" t="s">
        <v>97</v>
      </c>
      <c r="H273" s="230">
        <v>272.12700000000001</v>
      </c>
      <c r="I273" s="141"/>
      <c r="J273" s="141"/>
      <c r="K273" s="229">
        <f>ROUND(P273*H273,2)</f>
        <v>0</v>
      </c>
      <c r="L273" s="228" t="s">
        <v>631</v>
      </c>
      <c r="M273" s="217"/>
      <c r="N273" s="143" t="s">
        <v>1</v>
      </c>
      <c r="O273" s="252" t="s">
        <v>42</v>
      </c>
      <c r="P273" s="251">
        <f>I273+J273</f>
        <v>0</v>
      </c>
      <c r="Q273" s="251">
        <f>ROUND(I273*H273,2)</f>
        <v>0</v>
      </c>
      <c r="R273" s="251">
        <f>ROUND(J273*H273,2)</f>
        <v>0</v>
      </c>
      <c r="S273" s="250"/>
      <c r="T273" s="249">
        <f>S273*H273</f>
        <v>0</v>
      </c>
      <c r="U273" s="249">
        <v>0</v>
      </c>
      <c r="V273" s="249">
        <f>U273*H273</f>
        <v>0</v>
      </c>
      <c r="W273" s="249">
        <v>3.1199999999999999E-3</v>
      </c>
      <c r="X273" s="248">
        <f>W273*H273</f>
        <v>0.84903624</v>
      </c>
      <c r="Y273" s="216"/>
      <c r="Z273" s="216"/>
      <c r="AA273" s="216"/>
      <c r="AB273" s="216"/>
      <c r="AC273" s="216"/>
      <c r="AD273" s="216"/>
      <c r="AE273" s="216"/>
      <c r="AR273" s="148" t="s">
        <v>227</v>
      </c>
      <c r="AT273" s="148" t="s">
        <v>154</v>
      </c>
      <c r="AU273" s="148" t="s">
        <v>89</v>
      </c>
      <c r="AY273" s="220" t="s">
        <v>151</v>
      </c>
      <c r="BE273" s="221">
        <f>IF(O273="základní",K273,0)</f>
        <v>0</v>
      </c>
      <c r="BF273" s="221">
        <f>IF(O273="snížená",K273,0)</f>
        <v>0</v>
      </c>
      <c r="BG273" s="221">
        <f>IF(O273="zákl. přenesená",K273,0)</f>
        <v>0</v>
      </c>
      <c r="BH273" s="221">
        <f>IF(O273="sníž. přenesená",K273,0)</f>
        <v>0</v>
      </c>
      <c r="BI273" s="221">
        <f>IF(O273="nulová",K273,0)</f>
        <v>0</v>
      </c>
      <c r="BJ273" s="220" t="s">
        <v>87</v>
      </c>
      <c r="BK273" s="221">
        <f>ROUND(P273*H273,2)</f>
        <v>0</v>
      </c>
      <c r="BL273" s="220" t="s">
        <v>227</v>
      </c>
      <c r="BM273" s="148" t="s">
        <v>973</v>
      </c>
    </row>
    <row r="274" spans="1:65" s="12" customFormat="1">
      <c r="B274" s="262"/>
      <c r="C274" s="258"/>
      <c r="D274" s="261" t="s">
        <v>160</v>
      </c>
      <c r="E274" s="271" t="s">
        <v>1</v>
      </c>
      <c r="F274" s="260" t="s">
        <v>972</v>
      </c>
      <c r="G274" s="258"/>
      <c r="H274" s="259">
        <v>272.12700000000001</v>
      </c>
      <c r="I274" s="155"/>
      <c r="J274" s="155"/>
      <c r="K274" s="258"/>
      <c r="L274" s="258"/>
      <c r="M274" s="150"/>
      <c r="N274" s="257"/>
      <c r="O274" s="256"/>
      <c r="P274" s="256"/>
      <c r="Q274" s="256"/>
      <c r="R274" s="256"/>
      <c r="S274" s="256"/>
      <c r="T274" s="256"/>
      <c r="U274" s="256"/>
      <c r="V274" s="256"/>
      <c r="W274" s="256"/>
      <c r="X274" s="255"/>
      <c r="AT274" s="152" t="s">
        <v>160</v>
      </c>
      <c r="AU274" s="152" t="s">
        <v>89</v>
      </c>
      <c r="AV274" s="12" t="s">
        <v>89</v>
      </c>
      <c r="AW274" s="12" t="s">
        <v>5</v>
      </c>
      <c r="AX274" s="12" t="s">
        <v>79</v>
      </c>
      <c r="AY274" s="152" t="s">
        <v>151</v>
      </c>
    </row>
    <row r="275" spans="1:65" s="13" customFormat="1">
      <c r="B275" s="270"/>
      <c r="C275" s="266"/>
      <c r="D275" s="261" t="s">
        <v>160</v>
      </c>
      <c r="E275" s="269" t="s">
        <v>1</v>
      </c>
      <c r="F275" s="268" t="s">
        <v>162</v>
      </c>
      <c r="G275" s="266"/>
      <c r="H275" s="267">
        <v>272.12700000000001</v>
      </c>
      <c r="I275" s="162"/>
      <c r="J275" s="162"/>
      <c r="K275" s="266"/>
      <c r="L275" s="266"/>
      <c r="M275" s="158"/>
      <c r="N275" s="265"/>
      <c r="O275" s="264"/>
      <c r="P275" s="264"/>
      <c r="Q275" s="264"/>
      <c r="R275" s="264"/>
      <c r="S275" s="264"/>
      <c r="T275" s="264"/>
      <c r="U275" s="264"/>
      <c r="V275" s="264"/>
      <c r="W275" s="264"/>
      <c r="X275" s="263"/>
      <c r="AT275" s="159" t="s">
        <v>160</v>
      </c>
      <c r="AU275" s="159" t="s">
        <v>89</v>
      </c>
      <c r="AV275" s="13" t="s">
        <v>158</v>
      </c>
      <c r="AW275" s="13" t="s">
        <v>5</v>
      </c>
      <c r="AX275" s="13" t="s">
        <v>87</v>
      </c>
      <c r="AY275" s="159" t="s">
        <v>151</v>
      </c>
    </row>
    <row r="276" spans="1:65" s="213" customFormat="1" ht="24.2" customHeight="1">
      <c r="A276" s="216"/>
      <c r="B276" s="234"/>
      <c r="C276" s="233" t="s">
        <v>358</v>
      </c>
      <c r="D276" s="233" t="s">
        <v>154</v>
      </c>
      <c r="E276" s="232" t="s">
        <v>971</v>
      </c>
      <c r="F276" s="228" t="s">
        <v>970</v>
      </c>
      <c r="G276" s="231" t="s">
        <v>190</v>
      </c>
      <c r="H276" s="230">
        <v>7.2</v>
      </c>
      <c r="I276" s="141"/>
      <c r="J276" s="141"/>
      <c r="K276" s="229">
        <f>ROUND(P276*H276,2)</f>
        <v>0</v>
      </c>
      <c r="L276" s="228" t="s">
        <v>631</v>
      </c>
      <c r="M276" s="217"/>
      <c r="N276" s="143" t="s">
        <v>1</v>
      </c>
      <c r="O276" s="252" t="s">
        <v>42</v>
      </c>
      <c r="P276" s="251">
        <f>I276+J276</f>
        <v>0</v>
      </c>
      <c r="Q276" s="251">
        <f>ROUND(I276*H276,2)</f>
        <v>0</v>
      </c>
      <c r="R276" s="251">
        <f>ROUND(J276*H276,2)</f>
        <v>0</v>
      </c>
      <c r="S276" s="250"/>
      <c r="T276" s="249">
        <f>S276*H276</f>
        <v>0</v>
      </c>
      <c r="U276" s="249">
        <v>0</v>
      </c>
      <c r="V276" s="249">
        <f>U276*H276</f>
        <v>0</v>
      </c>
      <c r="W276" s="249">
        <v>1.8699999999999999E-3</v>
      </c>
      <c r="X276" s="248">
        <f>W276*H276</f>
        <v>1.3464E-2</v>
      </c>
      <c r="Y276" s="216"/>
      <c r="Z276" s="216"/>
      <c r="AA276" s="216"/>
      <c r="AB276" s="216"/>
      <c r="AC276" s="216"/>
      <c r="AD276" s="216"/>
      <c r="AE276" s="216"/>
      <c r="AR276" s="148" t="s">
        <v>227</v>
      </c>
      <c r="AT276" s="148" t="s">
        <v>154</v>
      </c>
      <c r="AU276" s="148" t="s">
        <v>89</v>
      </c>
      <c r="AY276" s="220" t="s">
        <v>151</v>
      </c>
      <c r="BE276" s="221">
        <f>IF(O276="základní",K276,0)</f>
        <v>0</v>
      </c>
      <c r="BF276" s="221">
        <f>IF(O276="snížená",K276,0)</f>
        <v>0</v>
      </c>
      <c r="BG276" s="221">
        <f>IF(O276="zákl. přenesená",K276,0)</f>
        <v>0</v>
      </c>
      <c r="BH276" s="221">
        <f>IF(O276="sníž. přenesená",K276,0)</f>
        <v>0</v>
      </c>
      <c r="BI276" s="221">
        <f>IF(O276="nulová",K276,0)</f>
        <v>0</v>
      </c>
      <c r="BJ276" s="220" t="s">
        <v>87</v>
      </c>
      <c r="BK276" s="221">
        <f>ROUND(P276*H276,2)</f>
        <v>0</v>
      </c>
      <c r="BL276" s="220" t="s">
        <v>227</v>
      </c>
      <c r="BM276" s="148" t="s">
        <v>969</v>
      </c>
    </row>
    <row r="277" spans="1:65" s="12" customFormat="1">
      <c r="B277" s="262"/>
      <c r="C277" s="258"/>
      <c r="D277" s="261" t="s">
        <v>160</v>
      </c>
      <c r="E277" s="271" t="s">
        <v>1</v>
      </c>
      <c r="F277" s="260" t="s">
        <v>968</v>
      </c>
      <c r="G277" s="258"/>
      <c r="H277" s="259">
        <v>7.2</v>
      </c>
      <c r="I277" s="155"/>
      <c r="J277" s="155"/>
      <c r="K277" s="258"/>
      <c r="L277" s="258"/>
      <c r="M277" s="150"/>
      <c r="N277" s="257"/>
      <c r="O277" s="256"/>
      <c r="P277" s="256"/>
      <c r="Q277" s="256"/>
      <c r="R277" s="256"/>
      <c r="S277" s="256"/>
      <c r="T277" s="256"/>
      <c r="U277" s="256"/>
      <c r="V277" s="256"/>
      <c r="W277" s="256"/>
      <c r="X277" s="255"/>
      <c r="AT277" s="152" t="s">
        <v>160</v>
      </c>
      <c r="AU277" s="152" t="s">
        <v>89</v>
      </c>
      <c r="AV277" s="12" t="s">
        <v>89</v>
      </c>
      <c r="AW277" s="12" t="s">
        <v>5</v>
      </c>
      <c r="AX277" s="12" t="s">
        <v>79</v>
      </c>
      <c r="AY277" s="152" t="s">
        <v>151</v>
      </c>
    </row>
    <row r="278" spans="1:65" s="13" customFormat="1">
      <c r="B278" s="270"/>
      <c r="C278" s="266"/>
      <c r="D278" s="261" t="s">
        <v>160</v>
      </c>
      <c r="E278" s="269" t="s">
        <v>1</v>
      </c>
      <c r="F278" s="268" t="s">
        <v>162</v>
      </c>
      <c r="G278" s="266"/>
      <c r="H278" s="267">
        <v>7.2</v>
      </c>
      <c r="I278" s="162"/>
      <c r="J278" s="162"/>
      <c r="K278" s="266"/>
      <c r="L278" s="266"/>
      <c r="M278" s="158"/>
      <c r="N278" s="265"/>
      <c r="O278" s="264"/>
      <c r="P278" s="264"/>
      <c r="Q278" s="264"/>
      <c r="R278" s="264"/>
      <c r="S278" s="264"/>
      <c r="T278" s="264"/>
      <c r="U278" s="264"/>
      <c r="V278" s="264"/>
      <c r="W278" s="264"/>
      <c r="X278" s="263"/>
      <c r="AT278" s="159" t="s">
        <v>160</v>
      </c>
      <c r="AU278" s="159" t="s">
        <v>89</v>
      </c>
      <c r="AV278" s="13" t="s">
        <v>158</v>
      </c>
      <c r="AW278" s="13" t="s">
        <v>5</v>
      </c>
      <c r="AX278" s="13" t="s">
        <v>87</v>
      </c>
      <c r="AY278" s="159" t="s">
        <v>151</v>
      </c>
    </row>
    <row r="279" spans="1:65" s="213" customFormat="1" ht="24.2" customHeight="1">
      <c r="A279" s="216"/>
      <c r="B279" s="234"/>
      <c r="C279" s="233" t="s">
        <v>362</v>
      </c>
      <c r="D279" s="233" t="s">
        <v>154</v>
      </c>
      <c r="E279" s="232" t="s">
        <v>967</v>
      </c>
      <c r="F279" s="228" t="s">
        <v>966</v>
      </c>
      <c r="G279" s="231" t="s">
        <v>190</v>
      </c>
      <c r="H279" s="230">
        <v>34.265000000000001</v>
      </c>
      <c r="I279" s="141"/>
      <c r="J279" s="141"/>
      <c r="K279" s="229">
        <f>ROUND(P279*H279,2)</f>
        <v>0</v>
      </c>
      <c r="L279" s="228" t="s">
        <v>631</v>
      </c>
      <c r="M279" s="217"/>
      <c r="N279" s="143" t="s">
        <v>1</v>
      </c>
      <c r="O279" s="252" t="s">
        <v>42</v>
      </c>
      <c r="P279" s="251">
        <f>I279+J279</f>
        <v>0</v>
      </c>
      <c r="Q279" s="251">
        <f>ROUND(I279*H279,2)</f>
        <v>0</v>
      </c>
      <c r="R279" s="251">
        <f>ROUND(J279*H279,2)</f>
        <v>0</v>
      </c>
      <c r="S279" s="250"/>
      <c r="T279" s="249">
        <f>S279*H279</f>
        <v>0</v>
      </c>
      <c r="U279" s="249">
        <v>0</v>
      </c>
      <c r="V279" s="249">
        <f>U279*H279</f>
        <v>0</v>
      </c>
      <c r="W279" s="249">
        <v>1.8699999999999999E-3</v>
      </c>
      <c r="X279" s="248">
        <f>W279*H279</f>
        <v>6.4075549999999995E-2</v>
      </c>
      <c r="Y279" s="216"/>
      <c r="Z279" s="216"/>
      <c r="AA279" s="216"/>
      <c r="AB279" s="216"/>
      <c r="AC279" s="216"/>
      <c r="AD279" s="216"/>
      <c r="AE279" s="216"/>
      <c r="AR279" s="148" t="s">
        <v>227</v>
      </c>
      <c r="AT279" s="148" t="s">
        <v>154</v>
      </c>
      <c r="AU279" s="148" t="s">
        <v>89</v>
      </c>
      <c r="AY279" s="220" t="s">
        <v>151</v>
      </c>
      <c r="BE279" s="221">
        <f>IF(O279="základní",K279,0)</f>
        <v>0</v>
      </c>
      <c r="BF279" s="221">
        <f>IF(O279="snížená",K279,0)</f>
        <v>0</v>
      </c>
      <c r="BG279" s="221">
        <f>IF(O279="zákl. přenesená",K279,0)</f>
        <v>0</v>
      </c>
      <c r="BH279" s="221">
        <f>IF(O279="sníž. přenesená",K279,0)</f>
        <v>0</v>
      </c>
      <c r="BI279" s="221">
        <f>IF(O279="nulová",K279,0)</f>
        <v>0</v>
      </c>
      <c r="BJ279" s="220" t="s">
        <v>87</v>
      </c>
      <c r="BK279" s="221">
        <f>ROUND(P279*H279,2)</f>
        <v>0</v>
      </c>
      <c r="BL279" s="220" t="s">
        <v>227</v>
      </c>
      <c r="BM279" s="148" t="s">
        <v>965</v>
      </c>
    </row>
    <row r="280" spans="1:65" s="12" customFormat="1">
      <c r="B280" s="262"/>
      <c r="C280" s="258"/>
      <c r="D280" s="261" t="s">
        <v>160</v>
      </c>
      <c r="E280" s="271" t="s">
        <v>1</v>
      </c>
      <c r="F280" s="260" t="s">
        <v>964</v>
      </c>
      <c r="G280" s="258"/>
      <c r="H280" s="259">
        <v>34.265000000000001</v>
      </c>
      <c r="I280" s="155"/>
      <c r="J280" s="155"/>
      <c r="K280" s="258"/>
      <c r="L280" s="258"/>
      <c r="M280" s="150"/>
      <c r="N280" s="257"/>
      <c r="O280" s="256"/>
      <c r="P280" s="256"/>
      <c r="Q280" s="256"/>
      <c r="R280" s="256"/>
      <c r="S280" s="256"/>
      <c r="T280" s="256"/>
      <c r="U280" s="256"/>
      <c r="V280" s="256"/>
      <c r="W280" s="256"/>
      <c r="X280" s="255"/>
      <c r="AT280" s="152" t="s">
        <v>160</v>
      </c>
      <c r="AU280" s="152" t="s">
        <v>89</v>
      </c>
      <c r="AV280" s="12" t="s">
        <v>89</v>
      </c>
      <c r="AW280" s="12" t="s">
        <v>5</v>
      </c>
      <c r="AX280" s="12" t="s">
        <v>79</v>
      </c>
      <c r="AY280" s="152" t="s">
        <v>151</v>
      </c>
    </row>
    <row r="281" spans="1:65" s="13" customFormat="1">
      <c r="B281" s="270"/>
      <c r="C281" s="266"/>
      <c r="D281" s="261" t="s">
        <v>160</v>
      </c>
      <c r="E281" s="269" t="s">
        <v>1</v>
      </c>
      <c r="F281" s="268" t="s">
        <v>162</v>
      </c>
      <c r="G281" s="266"/>
      <c r="H281" s="267">
        <v>34.265000000000001</v>
      </c>
      <c r="I281" s="162"/>
      <c r="J281" s="162"/>
      <c r="K281" s="266"/>
      <c r="L281" s="266"/>
      <c r="M281" s="158"/>
      <c r="N281" s="265"/>
      <c r="O281" s="264"/>
      <c r="P281" s="264"/>
      <c r="Q281" s="264"/>
      <c r="R281" s="264"/>
      <c r="S281" s="264"/>
      <c r="T281" s="264"/>
      <c r="U281" s="264"/>
      <c r="V281" s="264"/>
      <c r="W281" s="264"/>
      <c r="X281" s="263"/>
      <c r="AT281" s="159" t="s">
        <v>160</v>
      </c>
      <c r="AU281" s="159" t="s">
        <v>89</v>
      </c>
      <c r="AV281" s="13" t="s">
        <v>158</v>
      </c>
      <c r="AW281" s="13" t="s">
        <v>5</v>
      </c>
      <c r="AX281" s="13" t="s">
        <v>87</v>
      </c>
      <c r="AY281" s="159" t="s">
        <v>151</v>
      </c>
    </row>
    <row r="282" spans="1:65" s="213" customFormat="1" ht="24">
      <c r="A282" s="216"/>
      <c r="B282" s="234"/>
      <c r="C282" s="233" t="s">
        <v>368</v>
      </c>
      <c r="D282" s="233" t="s">
        <v>154</v>
      </c>
      <c r="E282" s="232" t="s">
        <v>460</v>
      </c>
      <c r="F282" s="228" t="s">
        <v>461</v>
      </c>
      <c r="G282" s="231" t="s">
        <v>190</v>
      </c>
      <c r="H282" s="230">
        <v>70.5</v>
      </c>
      <c r="I282" s="141"/>
      <c r="J282" s="141"/>
      <c r="K282" s="229">
        <f>ROUND(P282*H282,2)</f>
        <v>0</v>
      </c>
      <c r="L282" s="228" t="s">
        <v>631</v>
      </c>
      <c r="M282" s="217"/>
      <c r="N282" s="143" t="s">
        <v>1</v>
      </c>
      <c r="O282" s="252" t="s">
        <v>42</v>
      </c>
      <c r="P282" s="251">
        <f>I282+J282</f>
        <v>0</v>
      </c>
      <c r="Q282" s="251">
        <f>ROUND(I282*H282,2)</f>
        <v>0</v>
      </c>
      <c r="R282" s="251">
        <f>ROUND(J282*H282,2)</f>
        <v>0</v>
      </c>
      <c r="S282" s="250"/>
      <c r="T282" s="249">
        <f>S282*H282</f>
        <v>0</v>
      </c>
      <c r="U282" s="249">
        <v>0</v>
      </c>
      <c r="V282" s="249">
        <f>U282*H282</f>
        <v>0</v>
      </c>
      <c r="W282" s="249">
        <v>1.7700000000000001E-3</v>
      </c>
      <c r="X282" s="248">
        <f>W282*H282</f>
        <v>0.12478500000000001</v>
      </c>
      <c r="Y282" s="216"/>
      <c r="Z282" s="216"/>
      <c r="AA282" s="216"/>
      <c r="AB282" s="216"/>
      <c r="AC282" s="216"/>
      <c r="AD282" s="216"/>
      <c r="AE282" s="216"/>
      <c r="AR282" s="148" t="s">
        <v>227</v>
      </c>
      <c r="AT282" s="148" t="s">
        <v>154</v>
      </c>
      <c r="AU282" s="148" t="s">
        <v>89</v>
      </c>
      <c r="AY282" s="220" t="s">
        <v>151</v>
      </c>
      <c r="BE282" s="221">
        <f>IF(O282="základní",K282,0)</f>
        <v>0</v>
      </c>
      <c r="BF282" s="221">
        <f>IF(O282="snížená",K282,0)</f>
        <v>0</v>
      </c>
      <c r="BG282" s="221">
        <f>IF(O282="zákl. přenesená",K282,0)</f>
        <v>0</v>
      </c>
      <c r="BH282" s="221">
        <f>IF(O282="sníž. přenesená",K282,0)</f>
        <v>0</v>
      </c>
      <c r="BI282" s="221">
        <f>IF(O282="nulová",K282,0)</f>
        <v>0</v>
      </c>
      <c r="BJ282" s="220" t="s">
        <v>87</v>
      </c>
      <c r="BK282" s="221">
        <f>ROUND(P282*H282,2)</f>
        <v>0</v>
      </c>
      <c r="BL282" s="220" t="s">
        <v>227</v>
      </c>
      <c r="BM282" s="148" t="s">
        <v>963</v>
      </c>
    </row>
    <row r="283" spans="1:65" s="12" customFormat="1">
      <c r="B283" s="262"/>
      <c r="C283" s="258"/>
      <c r="D283" s="261" t="s">
        <v>160</v>
      </c>
      <c r="E283" s="271" t="s">
        <v>1</v>
      </c>
      <c r="F283" s="260" t="s">
        <v>938</v>
      </c>
      <c r="G283" s="258"/>
      <c r="H283" s="259">
        <v>70.5</v>
      </c>
      <c r="I283" s="155"/>
      <c r="J283" s="155"/>
      <c r="K283" s="258"/>
      <c r="L283" s="258"/>
      <c r="M283" s="150"/>
      <c r="N283" s="257"/>
      <c r="O283" s="256"/>
      <c r="P283" s="256"/>
      <c r="Q283" s="256"/>
      <c r="R283" s="256"/>
      <c r="S283" s="256"/>
      <c r="T283" s="256"/>
      <c r="U283" s="256"/>
      <c r="V283" s="256"/>
      <c r="W283" s="256"/>
      <c r="X283" s="255"/>
      <c r="AT283" s="152" t="s">
        <v>160</v>
      </c>
      <c r="AU283" s="152" t="s">
        <v>89</v>
      </c>
      <c r="AV283" s="12" t="s">
        <v>89</v>
      </c>
      <c r="AW283" s="12" t="s">
        <v>5</v>
      </c>
      <c r="AX283" s="12" t="s">
        <v>79</v>
      </c>
      <c r="AY283" s="152" t="s">
        <v>151</v>
      </c>
    </row>
    <row r="284" spans="1:65" s="13" customFormat="1">
      <c r="B284" s="270"/>
      <c r="C284" s="266"/>
      <c r="D284" s="261" t="s">
        <v>160</v>
      </c>
      <c r="E284" s="269" t="s">
        <v>1</v>
      </c>
      <c r="F284" s="268" t="s">
        <v>162</v>
      </c>
      <c r="G284" s="266"/>
      <c r="H284" s="267">
        <v>70.5</v>
      </c>
      <c r="I284" s="162"/>
      <c r="J284" s="162"/>
      <c r="K284" s="266"/>
      <c r="L284" s="266"/>
      <c r="M284" s="158"/>
      <c r="N284" s="265"/>
      <c r="O284" s="264"/>
      <c r="P284" s="264"/>
      <c r="Q284" s="264"/>
      <c r="R284" s="264"/>
      <c r="S284" s="264"/>
      <c r="T284" s="264"/>
      <c r="U284" s="264"/>
      <c r="V284" s="264"/>
      <c r="W284" s="264"/>
      <c r="X284" s="263"/>
      <c r="AT284" s="159" t="s">
        <v>160</v>
      </c>
      <c r="AU284" s="159" t="s">
        <v>89</v>
      </c>
      <c r="AV284" s="13" t="s">
        <v>158</v>
      </c>
      <c r="AW284" s="13" t="s">
        <v>5</v>
      </c>
      <c r="AX284" s="13" t="s">
        <v>87</v>
      </c>
      <c r="AY284" s="159" t="s">
        <v>151</v>
      </c>
    </row>
    <row r="285" spans="1:65" s="213" customFormat="1" ht="24.2" customHeight="1">
      <c r="A285" s="216"/>
      <c r="B285" s="234"/>
      <c r="C285" s="233" t="s">
        <v>374</v>
      </c>
      <c r="D285" s="233" t="s">
        <v>154</v>
      </c>
      <c r="E285" s="232" t="s">
        <v>468</v>
      </c>
      <c r="F285" s="228" t="s">
        <v>469</v>
      </c>
      <c r="G285" s="231" t="s">
        <v>190</v>
      </c>
      <c r="H285" s="230">
        <v>70.5</v>
      </c>
      <c r="I285" s="141"/>
      <c r="J285" s="141"/>
      <c r="K285" s="229">
        <f>ROUND(P285*H285,2)</f>
        <v>0</v>
      </c>
      <c r="L285" s="228" t="s">
        <v>631</v>
      </c>
      <c r="M285" s="217"/>
      <c r="N285" s="143" t="s">
        <v>1</v>
      </c>
      <c r="O285" s="252" t="s">
        <v>42</v>
      </c>
      <c r="P285" s="251">
        <f>I285+J285</f>
        <v>0</v>
      </c>
      <c r="Q285" s="251">
        <f>ROUND(I285*H285,2)</f>
        <v>0</v>
      </c>
      <c r="R285" s="251">
        <f>ROUND(J285*H285,2)</f>
        <v>0</v>
      </c>
      <c r="S285" s="250"/>
      <c r="T285" s="249">
        <f>S285*H285</f>
        <v>0</v>
      </c>
      <c r="U285" s="249">
        <v>0</v>
      </c>
      <c r="V285" s="249">
        <f>U285*H285</f>
        <v>0</v>
      </c>
      <c r="W285" s="249">
        <v>2.5999999999999999E-3</v>
      </c>
      <c r="X285" s="248">
        <f>W285*H285</f>
        <v>0.18329999999999999</v>
      </c>
      <c r="Y285" s="216"/>
      <c r="Z285" s="216"/>
      <c r="AA285" s="216"/>
      <c r="AB285" s="216"/>
      <c r="AC285" s="216"/>
      <c r="AD285" s="216"/>
      <c r="AE285" s="216"/>
      <c r="AR285" s="148" t="s">
        <v>227</v>
      </c>
      <c r="AT285" s="148" t="s">
        <v>154</v>
      </c>
      <c r="AU285" s="148" t="s">
        <v>89</v>
      </c>
      <c r="AY285" s="220" t="s">
        <v>151</v>
      </c>
      <c r="BE285" s="221">
        <f>IF(O285="základní",K285,0)</f>
        <v>0</v>
      </c>
      <c r="BF285" s="221">
        <f>IF(O285="snížená",K285,0)</f>
        <v>0</v>
      </c>
      <c r="BG285" s="221">
        <f>IF(O285="zákl. přenesená",K285,0)</f>
        <v>0</v>
      </c>
      <c r="BH285" s="221">
        <f>IF(O285="sníž. přenesená",K285,0)</f>
        <v>0</v>
      </c>
      <c r="BI285" s="221">
        <f>IF(O285="nulová",K285,0)</f>
        <v>0</v>
      </c>
      <c r="BJ285" s="220" t="s">
        <v>87</v>
      </c>
      <c r="BK285" s="221">
        <f>ROUND(P285*H285,2)</f>
        <v>0</v>
      </c>
      <c r="BL285" s="220" t="s">
        <v>227</v>
      </c>
      <c r="BM285" s="148" t="s">
        <v>962</v>
      </c>
    </row>
    <row r="286" spans="1:65" s="12" customFormat="1">
      <c r="B286" s="262"/>
      <c r="C286" s="258"/>
      <c r="D286" s="261" t="s">
        <v>160</v>
      </c>
      <c r="E286" s="271" t="s">
        <v>1</v>
      </c>
      <c r="F286" s="260" t="s">
        <v>938</v>
      </c>
      <c r="G286" s="258"/>
      <c r="H286" s="259">
        <v>70.5</v>
      </c>
      <c r="I286" s="155"/>
      <c r="J286" s="155"/>
      <c r="K286" s="258"/>
      <c r="L286" s="258"/>
      <c r="M286" s="150"/>
      <c r="N286" s="257"/>
      <c r="O286" s="256"/>
      <c r="P286" s="256"/>
      <c r="Q286" s="256"/>
      <c r="R286" s="256"/>
      <c r="S286" s="256"/>
      <c r="T286" s="256"/>
      <c r="U286" s="256"/>
      <c r="V286" s="256"/>
      <c r="W286" s="256"/>
      <c r="X286" s="255"/>
      <c r="AT286" s="152" t="s">
        <v>160</v>
      </c>
      <c r="AU286" s="152" t="s">
        <v>89</v>
      </c>
      <c r="AV286" s="12" t="s">
        <v>89</v>
      </c>
      <c r="AW286" s="12" t="s">
        <v>5</v>
      </c>
      <c r="AX286" s="12" t="s">
        <v>79</v>
      </c>
      <c r="AY286" s="152" t="s">
        <v>151</v>
      </c>
    </row>
    <row r="287" spans="1:65" s="13" customFormat="1">
      <c r="B287" s="270"/>
      <c r="C287" s="266"/>
      <c r="D287" s="261" t="s">
        <v>160</v>
      </c>
      <c r="E287" s="269" t="s">
        <v>1</v>
      </c>
      <c r="F287" s="268" t="s">
        <v>162</v>
      </c>
      <c r="G287" s="266"/>
      <c r="H287" s="267">
        <v>70.5</v>
      </c>
      <c r="I287" s="162"/>
      <c r="J287" s="162"/>
      <c r="K287" s="266"/>
      <c r="L287" s="266"/>
      <c r="M287" s="158"/>
      <c r="N287" s="265"/>
      <c r="O287" s="264"/>
      <c r="P287" s="264"/>
      <c r="Q287" s="264"/>
      <c r="R287" s="264"/>
      <c r="S287" s="264"/>
      <c r="T287" s="264"/>
      <c r="U287" s="264"/>
      <c r="V287" s="264"/>
      <c r="W287" s="264"/>
      <c r="X287" s="263"/>
      <c r="AT287" s="159" t="s">
        <v>160</v>
      </c>
      <c r="AU287" s="159" t="s">
        <v>89</v>
      </c>
      <c r="AV287" s="13" t="s">
        <v>158</v>
      </c>
      <c r="AW287" s="13" t="s">
        <v>5</v>
      </c>
      <c r="AX287" s="13" t="s">
        <v>87</v>
      </c>
      <c r="AY287" s="159" t="s">
        <v>151</v>
      </c>
    </row>
    <row r="288" spans="1:65" s="213" customFormat="1" ht="24.2" customHeight="1">
      <c r="A288" s="216"/>
      <c r="B288" s="234"/>
      <c r="C288" s="233" t="s">
        <v>380</v>
      </c>
      <c r="D288" s="233" t="s">
        <v>154</v>
      </c>
      <c r="E288" s="232" t="s">
        <v>473</v>
      </c>
      <c r="F288" s="228" t="s">
        <v>474</v>
      </c>
      <c r="G288" s="231" t="s">
        <v>190</v>
      </c>
      <c r="H288" s="230">
        <v>30</v>
      </c>
      <c r="I288" s="141"/>
      <c r="J288" s="141"/>
      <c r="K288" s="229">
        <f>ROUND(P288*H288,2)</f>
        <v>0</v>
      </c>
      <c r="L288" s="228" t="s">
        <v>631</v>
      </c>
      <c r="M288" s="217"/>
      <c r="N288" s="143" t="s">
        <v>1</v>
      </c>
      <c r="O288" s="252" t="s">
        <v>42</v>
      </c>
      <c r="P288" s="251">
        <f>I288+J288</f>
        <v>0</v>
      </c>
      <c r="Q288" s="251">
        <f>ROUND(I288*H288,2)</f>
        <v>0</v>
      </c>
      <c r="R288" s="251">
        <f>ROUND(J288*H288,2)</f>
        <v>0</v>
      </c>
      <c r="S288" s="250"/>
      <c r="T288" s="249">
        <f>S288*H288</f>
        <v>0</v>
      </c>
      <c r="U288" s="249">
        <v>0</v>
      </c>
      <c r="V288" s="249">
        <f>U288*H288</f>
        <v>0</v>
      </c>
      <c r="W288" s="249">
        <v>3.9399999999999999E-3</v>
      </c>
      <c r="X288" s="248">
        <f>W288*H288</f>
        <v>0.1182</v>
      </c>
      <c r="Y288" s="216"/>
      <c r="Z288" s="216"/>
      <c r="AA288" s="216"/>
      <c r="AB288" s="216"/>
      <c r="AC288" s="216"/>
      <c r="AD288" s="216"/>
      <c r="AE288" s="216"/>
      <c r="AR288" s="148" t="s">
        <v>227</v>
      </c>
      <c r="AT288" s="148" t="s">
        <v>154</v>
      </c>
      <c r="AU288" s="148" t="s">
        <v>89</v>
      </c>
      <c r="AY288" s="220" t="s">
        <v>151</v>
      </c>
      <c r="BE288" s="221">
        <f>IF(O288="základní",K288,0)</f>
        <v>0</v>
      </c>
      <c r="BF288" s="221">
        <f>IF(O288="snížená",K288,0)</f>
        <v>0</v>
      </c>
      <c r="BG288" s="221">
        <f>IF(O288="zákl. přenesená",K288,0)</f>
        <v>0</v>
      </c>
      <c r="BH288" s="221">
        <f>IF(O288="sníž. přenesená",K288,0)</f>
        <v>0</v>
      </c>
      <c r="BI288" s="221">
        <f>IF(O288="nulová",K288,0)</f>
        <v>0</v>
      </c>
      <c r="BJ288" s="220" t="s">
        <v>87</v>
      </c>
      <c r="BK288" s="221">
        <f>ROUND(P288*H288,2)</f>
        <v>0</v>
      </c>
      <c r="BL288" s="220" t="s">
        <v>227</v>
      </c>
      <c r="BM288" s="148" t="s">
        <v>961</v>
      </c>
    </row>
    <row r="289" spans="1:65" s="12" customFormat="1">
      <c r="B289" s="262"/>
      <c r="C289" s="258"/>
      <c r="D289" s="261" t="s">
        <v>160</v>
      </c>
      <c r="E289" s="271" t="s">
        <v>1</v>
      </c>
      <c r="F289" s="260" t="s">
        <v>946</v>
      </c>
      <c r="G289" s="258"/>
      <c r="H289" s="259">
        <v>30</v>
      </c>
      <c r="I289" s="155"/>
      <c r="J289" s="155"/>
      <c r="K289" s="258"/>
      <c r="L289" s="258"/>
      <c r="M289" s="150"/>
      <c r="N289" s="257"/>
      <c r="O289" s="256"/>
      <c r="P289" s="256"/>
      <c r="Q289" s="256"/>
      <c r="R289" s="256"/>
      <c r="S289" s="256"/>
      <c r="T289" s="256"/>
      <c r="U289" s="256"/>
      <c r="V289" s="256"/>
      <c r="W289" s="256"/>
      <c r="X289" s="255"/>
      <c r="AT289" s="152" t="s">
        <v>160</v>
      </c>
      <c r="AU289" s="152" t="s">
        <v>89</v>
      </c>
      <c r="AV289" s="12" t="s">
        <v>89</v>
      </c>
      <c r="AW289" s="12" t="s">
        <v>5</v>
      </c>
      <c r="AX289" s="12" t="s">
        <v>79</v>
      </c>
      <c r="AY289" s="152" t="s">
        <v>151</v>
      </c>
    </row>
    <row r="290" spans="1:65" s="13" customFormat="1">
      <c r="B290" s="270"/>
      <c r="C290" s="266"/>
      <c r="D290" s="261" t="s">
        <v>160</v>
      </c>
      <c r="E290" s="269" t="s">
        <v>1</v>
      </c>
      <c r="F290" s="268" t="s">
        <v>162</v>
      </c>
      <c r="G290" s="266"/>
      <c r="H290" s="267">
        <v>30</v>
      </c>
      <c r="I290" s="162"/>
      <c r="J290" s="162"/>
      <c r="K290" s="266"/>
      <c r="L290" s="266"/>
      <c r="M290" s="158"/>
      <c r="N290" s="265"/>
      <c r="O290" s="264"/>
      <c r="P290" s="264"/>
      <c r="Q290" s="264"/>
      <c r="R290" s="264"/>
      <c r="S290" s="264"/>
      <c r="T290" s="264"/>
      <c r="U290" s="264"/>
      <c r="V290" s="264"/>
      <c r="W290" s="264"/>
      <c r="X290" s="263"/>
      <c r="AT290" s="159" t="s">
        <v>160</v>
      </c>
      <c r="AU290" s="159" t="s">
        <v>89</v>
      </c>
      <c r="AV290" s="13" t="s">
        <v>158</v>
      </c>
      <c r="AW290" s="13" t="s">
        <v>5</v>
      </c>
      <c r="AX290" s="13" t="s">
        <v>87</v>
      </c>
      <c r="AY290" s="159" t="s">
        <v>151</v>
      </c>
    </row>
    <row r="291" spans="1:65" s="213" customFormat="1" ht="24.2" customHeight="1">
      <c r="A291" s="216"/>
      <c r="B291" s="234"/>
      <c r="C291" s="233" t="s">
        <v>384</v>
      </c>
      <c r="D291" s="233" t="s">
        <v>154</v>
      </c>
      <c r="E291" s="232" t="s">
        <v>478</v>
      </c>
      <c r="F291" s="228" t="s">
        <v>479</v>
      </c>
      <c r="G291" s="231" t="s">
        <v>190</v>
      </c>
      <c r="H291" s="230">
        <v>53.2</v>
      </c>
      <c r="I291" s="141"/>
      <c r="J291" s="141"/>
      <c r="K291" s="229">
        <f>ROUND(P291*H291,2)</f>
        <v>0</v>
      </c>
      <c r="L291" s="228" t="s">
        <v>1</v>
      </c>
      <c r="M291" s="217"/>
      <c r="N291" s="143" t="s">
        <v>1</v>
      </c>
      <c r="O291" s="252" t="s">
        <v>42</v>
      </c>
      <c r="P291" s="251">
        <f>I291+J291</f>
        <v>0</v>
      </c>
      <c r="Q291" s="251">
        <f>ROUND(I291*H291,2)</f>
        <v>0</v>
      </c>
      <c r="R291" s="251">
        <f>ROUND(J291*H291,2)</f>
        <v>0</v>
      </c>
      <c r="S291" s="250"/>
      <c r="T291" s="249">
        <f>S291*H291</f>
        <v>0</v>
      </c>
      <c r="U291" s="249">
        <v>7.2999999999999996E-4</v>
      </c>
      <c r="V291" s="249">
        <f>U291*H291</f>
        <v>3.8836000000000002E-2</v>
      </c>
      <c r="W291" s="249">
        <v>0</v>
      </c>
      <c r="X291" s="248">
        <f>W291*H291</f>
        <v>0</v>
      </c>
      <c r="Y291" s="216"/>
      <c r="Z291" s="216"/>
      <c r="AA291" s="216"/>
      <c r="AB291" s="216"/>
      <c r="AC291" s="216"/>
      <c r="AD291" s="216"/>
      <c r="AE291" s="216"/>
      <c r="AR291" s="148" t="s">
        <v>227</v>
      </c>
      <c r="AT291" s="148" t="s">
        <v>154</v>
      </c>
      <c r="AU291" s="148" t="s">
        <v>89</v>
      </c>
      <c r="AY291" s="220" t="s">
        <v>151</v>
      </c>
      <c r="BE291" s="221">
        <f>IF(O291="základní",K291,0)</f>
        <v>0</v>
      </c>
      <c r="BF291" s="221">
        <f>IF(O291="snížená",K291,0)</f>
        <v>0</v>
      </c>
      <c r="BG291" s="221">
        <f>IF(O291="zákl. přenesená",K291,0)</f>
        <v>0</v>
      </c>
      <c r="BH291" s="221">
        <f>IF(O291="sníž. přenesená",K291,0)</f>
        <v>0</v>
      </c>
      <c r="BI291" s="221">
        <f>IF(O291="nulová",K291,0)</f>
        <v>0</v>
      </c>
      <c r="BJ291" s="220" t="s">
        <v>87</v>
      </c>
      <c r="BK291" s="221">
        <f>ROUND(P291*H291,2)</f>
        <v>0</v>
      </c>
      <c r="BL291" s="220" t="s">
        <v>227</v>
      </c>
      <c r="BM291" s="148" t="s">
        <v>960</v>
      </c>
    </row>
    <row r="292" spans="1:65" s="14" customFormat="1">
      <c r="B292" s="285"/>
      <c r="C292" s="282"/>
      <c r="D292" s="261" t="s">
        <v>160</v>
      </c>
      <c r="E292" s="283" t="s">
        <v>1</v>
      </c>
      <c r="F292" s="284" t="s">
        <v>481</v>
      </c>
      <c r="G292" s="282"/>
      <c r="H292" s="283" t="s">
        <v>1</v>
      </c>
      <c r="I292" s="168"/>
      <c r="J292" s="168"/>
      <c r="K292" s="282"/>
      <c r="L292" s="282"/>
      <c r="M292" s="165"/>
      <c r="N292" s="281"/>
      <c r="O292" s="280"/>
      <c r="P292" s="280"/>
      <c r="Q292" s="280"/>
      <c r="R292" s="280"/>
      <c r="S292" s="280"/>
      <c r="T292" s="280"/>
      <c r="U292" s="280"/>
      <c r="V292" s="280"/>
      <c r="W292" s="280"/>
      <c r="X292" s="279"/>
      <c r="AT292" s="166" t="s">
        <v>160</v>
      </c>
      <c r="AU292" s="166" t="s">
        <v>89</v>
      </c>
      <c r="AV292" s="14" t="s">
        <v>87</v>
      </c>
      <c r="AW292" s="14" t="s">
        <v>5</v>
      </c>
      <c r="AX292" s="14" t="s">
        <v>79</v>
      </c>
      <c r="AY292" s="166" t="s">
        <v>151</v>
      </c>
    </row>
    <row r="293" spans="1:65" s="14" customFormat="1">
      <c r="B293" s="285"/>
      <c r="C293" s="282"/>
      <c r="D293" s="261" t="s">
        <v>160</v>
      </c>
      <c r="E293" s="283" t="s">
        <v>1</v>
      </c>
      <c r="F293" s="284" t="s">
        <v>947</v>
      </c>
      <c r="G293" s="282"/>
      <c r="H293" s="283" t="s">
        <v>1</v>
      </c>
      <c r="I293" s="168"/>
      <c r="J293" s="168"/>
      <c r="K293" s="282"/>
      <c r="L293" s="282"/>
      <c r="M293" s="165"/>
      <c r="N293" s="281"/>
      <c r="O293" s="280"/>
      <c r="P293" s="280"/>
      <c r="Q293" s="280"/>
      <c r="R293" s="280"/>
      <c r="S293" s="280"/>
      <c r="T293" s="280"/>
      <c r="U293" s="280"/>
      <c r="V293" s="280"/>
      <c r="W293" s="280"/>
      <c r="X293" s="279"/>
      <c r="AT293" s="166" t="s">
        <v>160</v>
      </c>
      <c r="AU293" s="166" t="s">
        <v>89</v>
      </c>
      <c r="AV293" s="14" t="s">
        <v>87</v>
      </c>
      <c r="AW293" s="14" t="s">
        <v>5</v>
      </c>
      <c r="AX293" s="14" t="s">
        <v>79</v>
      </c>
      <c r="AY293" s="166" t="s">
        <v>151</v>
      </c>
    </row>
    <row r="294" spans="1:65" s="12" customFormat="1">
      <c r="B294" s="262"/>
      <c r="C294" s="258"/>
      <c r="D294" s="261" t="s">
        <v>160</v>
      </c>
      <c r="E294" s="271" t="s">
        <v>1</v>
      </c>
      <c r="F294" s="260" t="s">
        <v>959</v>
      </c>
      <c r="G294" s="258"/>
      <c r="H294" s="259">
        <v>53.2</v>
      </c>
      <c r="I294" s="155"/>
      <c r="J294" s="155"/>
      <c r="K294" s="258"/>
      <c r="L294" s="258"/>
      <c r="M294" s="150"/>
      <c r="N294" s="257"/>
      <c r="O294" s="256"/>
      <c r="P294" s="256"/>
      <c r="Q294" s="256"/>
      <c r="R294" s="256"/>
      <c r="S294" s="256"/>
      <c r="T294" s="256"/>
      <c r="U294" s="256"/>
      <c r="V294" s="256"/>
      <c r="W294" s="256"/>
      <c r="X294" s="255"/>
      <c r="AT294" s="152" t="s">
        <v>160</v>
      </c>
      <c r="AU294" s="152" t="s">
        <v>89</v>
      </c>
      <c r="AV294" s="12" t="s">
        <v>89</v>
      </c>
      <c r="AW294" s="12" t="s">
        <v>5</v>
      </c>
      <c r="AX294" s="12" t="s">
        <v>79</v>
      </c>
      <c r="AY294" s="152" t="s">
        <v>151</v>
      </c>
    </row>
    <row r="295" spans="1:65" s="13" customFormat="1">
      <c r="B295" s="270"/>
      <c r="C295" s="266"/>
      <c r="D295" s="261" t="s">
        <v>160</v>
      </c>
      <c r="E295" s="269" t="s">
        <v>1</v>
      </c>
      <c r="F295" s="268" t="s">
        <v>162</v>
      </c>
      <c r="G295" s="266"/>
      <c r="H295" s="267">
        <v>53.2</v>
      </c>
      <c r="I295" s="162"/>
      <c r="J295" s="162"/>
      <c r="K295" s="266"/>
      <c r="L295" s="266"/>
      <c r="M295" s="158"/>
      <c r="N295" s="265"/>
      <c r="O295" s="264"/>
      <c r="P295" s="264"/>
      <c r="Q295" s="264"/>
      <c r="R295" s="264"/>
      <c r="S295" s="264"/>
      <c r="T295" s="264"/>
      <c r="U295" s="264"/>
      <c r="V295" s="264"/>
      <c r="W295" s="264"/>
      <c r="X295" s="263"/>
      <c r="AT295" s="159" t="s">
        <v>160</v>
      </c>
      <c r="AU295" s="159" t="s">
        <v>89</v>
      </c>
      <c r="AV295" s="13" t="s">
        <v>158</v>
      </c>
      <c r="AW295" s="13" t="s">
        <v>5</v>
      </c>
      <c r="AX295" s="13" t="s">
        <v>87</v>
      </c>
      <c r="AY295" s="159" t="s">
        <v>151</v>
      </c>
    </row>
    <row r="296" spans="1:65" s="213" customFormat="1" ht="33" customHeight="1">
      <c r="A296" s="216"/>
      <c r="B296" s="234"/>
      <c r="C296" s="233" t="s">
        <v>389</v>
      </c>
      <c r="D296" s="233" t="s">
        <v>154</v>
      </c>
      <c r="E296" s="232" t="s">
        <v>487</v>
      </c>
      <c r="F296" s="228" t="s">
        <v>488</v>
      </c>
      <c r="G296" s="231" t="s">
        <v>190</v>
      </c>
      <c r="H296" s="230">
        <v>6.6</v>
      </c>
      <c r="I296" s="141"/>
      <c r="J296" s="141"/>
      <c r="K296" s="229">
        <f>ROUND(P296*H296,2)</f>
        <v>0</v>
      </c>
      <c r="L296" s="228" t="s">
        <v>1</v>
      </c>
      <c r="M296" s="217"/>
      <c r="N296" s="143" t="s">
        <v>1</v>
      </c>
      <c r="O296" s="252" t="s">
        <v>42</v>
      </c>
      <c r="P296" s="251">
        <f>I296+J296</f>
        <v>0</v>
      </c>
      <c r="Q296" s="251">
        <f>ROUND(I296*H296,2)</f>
        <v>0</v>
      </c>
      <c r="R296" s="251">
        <f>ROUND(J296*H296,2)</f>
        <v>0</v>
      </c>
      <c r="S296" s="250"/>
      <c r="T296" s="249">
        <f>S296*H296</f>
        <v>0</v>
      </c>
      <c r="U296" s="249">
        <v>4.9199999999999999E-3</v>
      </c>
      <c r="V296" s="249">
        <f>U296*H296</f>
        <v>3.2472000000000001E-2</v>
      </c>
      <c r="W296" s="249">
        <v>0</v>
      </c>
      <c r="X296" s="248">
        <f>W296*H296</f>
        <v>0</v>
      </c>
      <c r="Y296" s="216"/>
      <c r="Z296" s="216"/>
      <c r="AA296" s="216"/>
      <c r="AB296" s="216"/>
      <c r="AC296" s="216"/>
      <c r="AD296" s="216"/>
      <c r="AE296" s="216"/>
      <c r="AR296" s="148" t="s">
        <v>227</v>
      </c>
      <c r="AT296" s="148" t="s">
        <v>154</v>
      </c>
      <c r="AU296" s="148" t="s">
        <v>89</v>
      </c>
      <c r="AY296" s="220" t="s">
        <v>151</v>
      </c>
      <c r="BE296" s="221">
        <f>IF(O296="základní",K296,0)</f>
        <v>0</v>
      </c>
      <c r="BF296" s="221">
        <f>IF(O296="snížená",K296,0)</f>
        <v>0</v>
      </c>
      <c r="BG296" s="221">
        <f>IF(O296="zákl. přenesená",K296,0)</f>
        <v>0</v>
      </c>
      <c r="BH296" s="221">
        <f>IF(O296="sníž. přenesená",K296,0)</f>
        <v>0</v>
      </c>
      <c r="BI296" s="221">
        <f>IF(O296="nulová",K296,0)</f>
        <v>0</v>
      </c>
      <c r="BJ296" s="220" t="s">
        <v>87</v>
      </c>
      <c r="BK296" s="221">
        <f>ROUND(P296*H296,2)</f>
        <v>0</v>
      </c>
      <c r="BL296" s="220" t="s">
        <v>227</v>
      </c>
      <c r="BM296" s="148" t="s">
        <v>958</v>
      </c>
    </row>
    <row r="297" spans="1:65" s="14" customFormat="1">
      <c r="B297" s="285"/>
      <c r="C297" s="282"/>
      <c r="D297" s="261" t="s">
        <v>160</v>
      </c>
      <c r="E297" s="283" t="s">
        <v>1</v>
      </c>
      <c r="F297" s="284" t="s">
        <v>490</v>
      </c>
      <c r="G297" s="282"/>
      <c r="H297" s="283" t="s">
        <v>1</v>
      </c>
      <c r="I297" s="168"/>
      <c r="J297" s="168"/>
      <c r="K297" s="282"/>
      <c r="L297" s="282"/>
      <c r="M297" s="165"/>
      <c r="N297" s="281"/>
      <c r="O297" s="280"/>
      <c r="P297" s="280"/>
      <c r="Q297" s="280"/>
      <c r="R297" s="280"/>
      <c r="S297" s="280"/>
      <c r="T297" s="280"/>
      <c r="U297" s="280"/>
      <c r="V297" s="280"/>
      <c r="W297" s="280"/>
      <c r="X297" s="279"/>
      <c r="AT297" s="166" t="s">
        <v>160</v>
      </c>
      <c r="AU297" s="166" t="s">
        <v>89</v>
      </c>
      <c r="AV297" s="14" t="s">
        <v>87</v>
      </c>
      <c r="AW297" s="14" t="s">
        <v>5</v>
      </c>
      <c r="AX297" s="14" t="s">
        <v>79</v>
      </c>
      <c r="AY297" s="166" t="s">
        <v>151</v>
      </c>
    </row>
    <row r="298" spans="1:65" s="14" customFormat="1">
      <c r="B298" s="285"/>
      <c r="C298" s="282"/>
      <c r="D298" s="261" t="s">
        <v>160</v>
      </c>
      <c r="E298" s="283" t="s">
        <v>1</v>
      </c>
      <c r="F298" s="284" t="s">
        <v>947</v>
      </c>
      <c r="G298" s="282"/>
      <c r="H298" s="283" t="s">
        <v>1</v>
      </c>
      <c r="I298" s="168"/>
      <c r="J298" s="168"/>
      <c r="K298" s="282"/>
      <c r="L298" s="282"/>
      <c r="M298" s="165"/>
      <c r="N298" s="281"/>
      <c r="O298" s="280"/>
      <c r="P298" s="280"/>
      <c r="Q298" s="280"/>
      <c r="R298" s="280"/>
      <c r="S298" s="280"/>
      <c r="T298" s="280"/>
      <c r="U298" s="280"/>
      <c r="V298" s="280"/>
      <c r="W298" s="280"/>
      <c r="X298" s="279"/>
      <c r="AT298" s="166" t="s">
        <v>160</v>
      </c>
      <c r="AU298" s="166" t="s">
        <v>89</v>
      </c>
      <c r="AV298" s="14" t="s">
        <v>87</v>
      </c>
      <c r="AW298" s="14" t="s">
        <v>5</v>
      </c>
      <c r="AX298" s="14" t="s">
        <v>79</v>
      </c>
      <c r="AY298" s="166" t="s">
        <v>151</v>
      </c>
    </row>
    <row r="299" spans="1:65" s="12" customFormat="1">
      <c r="B299" s="262"/>
      <c r="C299" s="258"/>
      <c r="D299" s="261" t="s">
        <v>160</v>
      </c>
      <c r="E299" s="271" t="s">
        <v>1</v>
      </c>
      <c r="F299" s="260" t="s">
        <v>957</v>
      </c>
      <c r="G299" s="258"/>
      <c r="H299" s="259">
        <v>6.6</v>
      </c>
      <c r="I299" s="155"/>
      <c r="J299" s="155"/>
      <c r="K299" s="258"/>
      <c r="L299" s="258"/>
      <c r="M299" s="150"/>
      <c r="N299" s="257"/>
      <c r="O299" s="256"/>
      <c r="P299" s="256"/>
      <c r="Q299" s="256"/>
      <c r="R299" s="256"/>
      <c r="S299" s="256"/>
      <c r="T299" s="256"/>
      <c r="U299" s="256"/>
      <c r="V299" s="256"/>
      <c r="W299" s="256"/>
      <c r="X299" s="255"/>
      <c r="AT299" s="152" t="s">
        <v>160</v>
      </c>
      <c r="AU299" s="152" t="s">
        <v>89</v>
      </c>
      <c r="AV299" s="12" t="s">
        <v>89</v>
      </c>
      <c r="AW299" s="12" t="s">
        <v>5</v>
      </c>
      <c r="AX299" s="12" t="s">
        <v>79</v>
      </c>
      <c r="AY299" s="152" t="s">
        <v>151</v>
      </c>
    </row>
    <row r="300" spans="1:65" s="13" customFormat="1">
      <c r="B300" s="270"/>
      <c r="C300" s="266"/>
      <c r="D300" s="261" t="s">
        <v>160</v>
      </c>
      <c r="E300" s="269" t="s">
        <v>1</v>
      </c>
      <c r="F300" s="268" t="s">
        <v>162</v>
      </c>
      <c r="G300" s="266"/>
      <c r="H300" s="267">
        <v>6.6</v>
      </c>
      <c r="I300" s="162"/>
      <c r="J300" s="162"/>
      <c r="K300" s="266"/>
      <c r="L300" s="266"/>
      <c r="M300" s="158"/>
      <c r="N300" s="265"/>
      <c r="O300" s="264"/>
      <c r="P300" s="264"/>
      <c r="Q300" s="264"/>
      <c r="R300" s="264"/>
      <c r="S300" s="264"/>
      <c r="T300" s="264"/>
      <c r="U300" s="264"/>
      <c r="V300" s="264"/>
      <c r="W300" s="264"/>
      <c r="X300" s="263"/>
      <c r="AT300" s="159" t="s">
        <v>160</v>
      </c>
      <c r="AU300" s="159" t="s">
        <v>89</v>
      </c>
      <c r="AV300" s="13" t="s">
        <v>158</v>
      </c>
      <c r="AW300" s="13" t="s">
        <v>5</v>
      </c>
      <c r="AX300" s="13" t="s">
        <v>87</v>
      </c>
      <c r="AY300" s="159" t="s">
        <v>151</v>
      </c>
    </row>
    <row r="301" spans="1:65" s="213" customFormat="1" ht="16.5" customHeight="1">
      <c r="A301" s="216"/>
      <c r="B301" s="234"/>
      <c r="C301" s="233" t="s">
        <v>395</v>
      </c>
      <c r="D301" s="233" t="s">
        <v>154</v>
      </c>
      <c r="E301" s="232" t="s">
        <v>956</v>
      </c>
      <c r="F301" s="228" t="s">
        <v>955</v>
      </c>
      <c r="G301" s="231" t="s">
        <v>97</v>
      </c>
      <c r="H301" s="230">
        <v>6.5</v>
      </c>
      <c r="I301" s="141"/>
      <c r="J301" s="141"/>
      <c r="K301" s="229">
        <f>ROUND(P301*H301,2)</f>
        <v>0</v>
      </c>
      <c r="L301" s="228" t="s">
        <v>1</v>
      </c>
      <c r="M301" s="217"/>
      <c r="N301" s="143" t="s">
        <v>1</v>
      </c>
      <c r="O301" s="252" t="s">
        <v>42</v>
      </c>
      <c r="P301" s="251">
        <f>I301+J301</f>
        <v>0</v>
      </c>
      <c r="Q301" s="251">
        <f>ROUND(I301*H301,2)</f>
        <v>0</v>
      </c>
      <c r="R301" s="251">
        <f>ROUND(J301*H301,2)</f>
        <v>0</v>
      </c>
      <c r="S301" s="250"/>
      <c r="T301" s="249">
        <f>S301*H301</f>
        <v>0</v>
      </c>
      <c r="U301" s="249">
        <v>7.8300000000000002E-3</v>
      </c>
      <c r="V301" s="249">
        <f>U301*H301</f>
        <v>5.0895000000000003E-2</v>
      </c>
      <c r="W301" s="249">
        <v>0</v>
      </c>
      <c r="X301" s="248">
        <f>W301*H301</f>
        <v>0</v>
      </c>
      <c r="Y301" s="216"/>
      <c r="Z301" s="216"/>
      <c r="AA301" s="216"/>
      <c r="AB301" s="216"/>
      <c r="AC301" s="216"/>
      <c r="AD301" s="216"/>
      <c r="AE301" s="216"/>
      <c r="AR301" s="148" t="s">
        <v>158</v>
      </c>
      <c r="AT301" s="148" t="s">
        <v>154</v>
      </c>
      <c r="AU301" s="148" t="s">
        <v>89</v>
      </c>
      <c r="AY301" s="220" t="s">
        <v>151</v>
      </c>
      <c r="BE301" s="221">
        <f>IF(O301="základní",K301,0)</f>
        <v>0</v>
      </c>
      <c r="BF301" s="221">
        <f>IF(O301="snížená",K301,0)</f>
        <v>0</v>
      </c>
      <c r="BG301" s="221">
        <f>IF(O301="zákl. přenesená",K301,0)</f>
        <v>0</v>
      </c>
      <c r="BH301" s="221">
        <f>IF(O301="sníž. přenesená",K301,0)</f>
        <v>0</v>
      </c>
      <c r="BI301" s="221">
        <f>IF(O301="nulová",K301,0)</f>
        <v>0</v>
      </c>
      <c r="BJ301" s="220" t="s">
        <v>87</v>
      </c>
      <c r="BK301" s="221">
        <f>ROUND(P301*H301,2)</f>
        <v>0</v>
      </c>
      <c r="BL301" s="220" t="s">
        <v>158</v>
      </c>
      <c r="BM301" s="148" t="s">
        <v>954</v>
      </c>
    </row>
    <row r="302" spans="1:65" s="12" customFormat="1">
      <c r="B302" s="262"/>
      <c r="C302" s="258"/>
      <c r="D302" s="261" t="s">
        <v>160</v>
      </c>
      <c r="E302" s="271" t="s">
        <v>1</v>
      </c>
      <c r="F302" s="260" t="s">
        <v>953</v>
      </c>
      <c r="G302" s="258"/>
      <c r="H302" s="259">
        <v>6.5</v>
      </c>
      <c r="I302" s="155"/>
      <c r="J302" s="155"/>
      <c r="K302" s="258"/>
      <c r="L302" s="258"/>
      <c r="M302" s="150"/>
      <c r="N302" s="257"/>
      <c r="O302" s="256"/>
      <c r="P302" s="256"/>
      <c r="Q302" s="256"/>
      <c r="R302" s="256"/>
      <c r="S302" s="256"/>
      <c r="T302" s="256"/>
      <c r="U302" s="256"/>
      <c r="V302" s="256"/>
      <c r="W302" s="256"/>
      <c r="X302" s="255"/>
      <c r="AT302" s="152" t="s">
        <v>160</v>
      </c>
      <c r="AU302" s="152" t="s">
        <v>89</v>
      </c>
      <c r="AV302" s="12" t="s">
        <v>89</v>
      </c>
      <c r="AW302" s="12" t="s">
        <v>5</v>
      </c>
      <c r="AX302" s="12" t="s">
        <v>79</v>
      </c>
      <c r="AY302" s="152" t="s">
        <v>151</v>
      </c>
    </row>
    <row r="303" spans="1:65" s="13" customFormat="1">
      <c r="B303" s="270"/>
      <c r="C303" s="266"/>
      <c r="D303" s="261" t="s">
        <v>160</v>
      </c>
      <c r="E303" s="269" t="s">
        <v>1</v>
      </c>
      <c r="F303" s="268" t="s">
        <v>162</v>
      </c>
      <c r="G303" s="266"/>
      <c r="H303" s="267">
        <v>6.5</v>
      </c>
      <c r="I303" s="162"/>
      <c r="J303" s="162"/>
      <c r="K303" s="266"/>
      <c r="L303" s="266"/>
      <c r="M303" s="158"/>
      <c r="N303" s="265"/>
      <c r="O303" s="264"/>
      <c r="P303" s="264"/>
      <c r="Q303" s="264"/>
      <c r="R303" s="264"/>
      <c r="S303" s="264"/>
      <c r="T303" s="264"/>
      <c r="U303" s="264"/>
      <c r="V303" s="264"/>
      <c r="W303" s="264"/>
      <c r="X303" s="263"/>
      <c r="AT303" s="159" t="s">
        <v>160</v>
      </c>
      <c r="AU303" s="159" t="s">
        <v>89</v>
      </c>
      <c r="AV303" s="13" t="s">
        <v>158</v>
      </c>
      <c r="AW303" s="13" t="s">
        <v>5</v>
      </c>
      <c r="AX303" s="13" t="s">
        <v>87</v>
      </c>
      <c r="AY303" s="159" t="s">
        <v>151</v>
      </c>
    </row>
    <row r="304" spans="1:65" s="213" customFormat="1" ht="24.2" customHeight="1">
      <c r="A304" s="216"/>
      <c r="B304" s="234"/>
      <c r="C304" s="233" t="s">
        <v>401</v>
      </c>
      <c r="D304" s="233" t="s">
        <v>154</v>
      </c>
      <c r="E304" s="232" t="s">
        <v>512</v>
      </c>
      <c r="F304" s="228" t="s">
        <v>513</v>
      </c>
      <c r="G304" s="231" t="s">
        <v>190</v>
      </c>
      <c r="H304" s="230">
        <v>70.5</v>
      </c>
      <c r="I304" s="141"/>
      <c r="J304" s="141"/>
      <c r="K304" s="229">
        <f>ROUND(P304*H304,2)</f>
        <v>0</v>
      </c>
      <c r="L304" s="228" t="s">
        <v>1</v>
      </c>
      <c r="M304" s="217"/>
      <c r="N304" s="143" t="s">
        <v>1</v>
      </c>
      <c r="O304" s="252" t="s">
        <v>42</v>
      </c>
      <c r="P304" s="251">
        <f>I304+J304</f>
        <v>0</v>
      </c>
      <c r="Q304" s="251">
        <f>ROUND(I304*H304,2)</f>
        <v>0</v>
      </c>
      <c r="R304" s="251">
        <f>ROUND(J304*H304,2)</f>
        <v>0</v>
      </c>
      <c r="S304" s="250"/>
      <c r="T304" s="249">
        <f>S304*H304</f>
        <v>0</v>
      </c>
      <c r="U304" s="249">
        <v>1.6199999999999999E-3</v>
      </c>
      <c r="V304" s="249">
        <f>U304*H304</f>
        <v>0.11420999999999999</v>
      </c>
      <c r="W304" s="249">
        <v>0</v>
      </c>
      <c r="X304" s="248">
        <f>W304*H304</f>
        <v>0</v>
      </c>
      <c r="Y304" s="216"/>
      <c r="Z304" s="216"/>
      <c r="AA304" s="216"/>
      <c r="AB304" s="216"/>
      <c r="AC304" s="216"/>
      <c r="AD304" s="216"/>
      <c r="AE304" s="216"/>
      <c r="AR304" s="148" t="s">
        <v>227</v>
      </c>
      <c r="AT304" s="148" t="s">
        <v>154</v>
      </c>
      <c r="AU304" s="148" t="s">
        <v>89</v>
      </c>
      <c r="AY304" s="220" t="s">
        <v>151</v>
      </c>
      <c r="BE304" s="221">
        <f>IF(O304="základní",K304,0)</f>
        <v>0</v>
      </c>
      <c r="BF304" s="221">
        <f>IF(O304="snížená",K304,0)</f>
        <v>0</v>
      </c>
      <c r="BG304" s="221">
        <f>IF(O304="zákl. přenesená",K304,0)</f>
        <v>0</v>
      </c>
      <c r="BH304" s="221">
        <f>IF(O304="sníž. přenesená",K304,0)</f>
        <v>0</v>
      </c>
      <c r="BI304" s="221">
        <f>IF(O304="nulová",K304,0)</f>
        <v>0</v>
      </c>
      <c r="BJ304" s="220" t="s">
        <v>87</v>
      </c>
      <c r="BK304" s="221">
        <f>ROUND(P304*H304,2)</f>
        <v>0</v>
      </c>
      <c r="BL304" s="220" t="s">
        <v>227</v>
      </c>
      <c r="BM304" s="148" t="s">
        <v>952</v>
      </c>
    </row>
    <row r="305" spans="1:65" s="14" customFormat="1">
      <c r="B305" s="285"/>
      <c r="C305" s="282"/>
      <c r="D305" s="261" t="s">
        <v>160</v>
      </c>
      <c r="E305" s="283" t="s">
        <v>1</v>
      </c>
      <c r="F305" s="284" t="s">
        <v>515</v>
      </c>
      <c r="G305" s="282"/>
      <c r="H305" s="283" t="s">
        <v>1</v>
      </c>
      <c r="I305" s="168"/>
      <c r="J305" s="168"/>
      <c r="K305" s="282"/>
      <c r="L305" s="282"/>
      <c r="M305" s="165"/>
      <c r="N305" s="281"/>
      <c r="O305" s="280"/>
      <c r="P305" s="280"/>
      <c r="Q305" s="280"/>
      <c r="R305" s="280"/>
      <c r="S305" s="280"/>
      <c r="T305" s="280"/>
      <c r="U305" s="280"/>
      <c r="V305" s="280"/>
      <c r="W305" s="280"/>
      <c r="X305" s="279"/>
      <c r="AT305" s="166" t="s">
        <v>160</v>
      </c>
      <c r="AU305" s="166" t="s">
        <v>89</v>
      </c>
      <c r="AV305" s="14" t="s">
        <v>87</v>
      </c>
      <c r="AW305" s="14" t="s">
        <v>5</v>
      </c>
      <c r="AX305" s="14" t="s">
        <v>79</v>
      </c>
      <c r="AY305" s="166" t="s">
        <v>151</v>
      </c>
    </row>
    <row r="306" spans="1:65" s="14" customFormat="1">
      <c r="B306" s="285"/>
      <c r="C306" s="282"/>
      <c r="D306" s="261" t="s">
        <v>160</v>
      </c>
      <c r="E306" s="283" t="s">
        <v>1</v>
      </c>
      <c r="F306" s="284" t="s">
        <v>947</v>
      </c>
      <c r="G306" s="282"/>
      <c r="H306" s="283" t="s">
        <v>1</v>
      </c>
      <c r="I306" s="168"/>
      <c r="J306" s="168"/>
      <c r="K306" s="282"/>
      <c r="L306" s="282"/>
      <c r="M306" s="165"/>
      <c r="N306" s="281"/>
      <c r="O306" s="280"/>
      <c r="P306" s="280"/>
      <c r="Q306" s="280"/>
      <c r="R306" s="280"/>
      <c r="S306" s="280"/>
      <c r="T306" s="280"/>
      <c r="U306" s="280"/>
      <c r="V306" s="280"/>
      <c r="W306" s="280"/>
      <c r="X306" s="279"/>
      <c r="AT306" s="166" t="s">
        <v>160</v>
      </c>
      <c r="AU306" s="166" t="s">
        <v>89</v>
      </c>
      <c r="AV306" s="14" t="s">
        <v>87</v>
      </c>
      <c r="AW306" s="14" t="s">
        <v>5</v>
      </c>
      <c r="AX306" s="14" t="s">
        <v>79</v>
      </c>
      <c r="AY306" s="166" t="s">
        <v>151</v>
      </c>
    </row>
    <row r="307" spans="1:65" s="12" customFormat="1">
      <c r="B307" s="262"/>
      <c r="C307" s="258"/>
      <c r="D307" s="261" t="s">
        <v>160</v>
      </c>
      <c r="E307" s="271" t="s">
        <v>1</v>
      </c>
      <c r="F307" s="260" t="s">
        <v>951</v>
      </c>
      <c r="G307" s="258"/>
      <c r="H307" s="259">
        <v>70.5</v>
      </c>
      <c r="I307" s="155"/>
      <c r="J307" s="155"/>
      <c r="K307" s="258"/>
      <c r="L307" s="258"/>
      <c r="M307" s="150"/>
      <c r="N307" s="257"/>
      <c r="O307" s="256"/>
      <c r="P307" s="256"/>
      <c r="Q307" s="256"/>
      <c r="R307" s="256"/>
      <c r="S307" s="256"/>
      <c r="T307" s="256"/>
      <c r="U307" s="256"/>
      <c r="V307" s="256"/>
      <c r="W307" s="256"/>
      <c r="X307" s="255"/>
      <c r="AT307" s="152" t="s">
        <v>160</v>
      </c>
      <c r="AU307" s="152" t="s">
        <v>89</v>
      </c>
      <c r="AV307" s="12" t="s">
        <v>89</v>
      </c>
      <c r="AW307" s="12" t="s">
        <v>5</v>
      </c>
      <c r="AX307" s="12" t="s">
        <v>79</v>
      </c>
      <c r="AY307" s="152" t="s">
        <v>151</v>
      </c>
    </row>
    <row r="308" spans="1:65" s="13" customFormat="1">
      <c r="B308" s="270"/>
      <c r="C308" s="266"/>
      <c r="D308" s="261" t="s">
        <v>160</v>
      </c>
      <c r="E308" s="269" t="s">
        <v>1</v>
      </c>
      <c r="F308" s="268" t="s">
        <v>162</v>
      </c>
      <c r="G308" s="266"/>
      <c r="H308" s="267">
        <v>70.5</v>
      </c>
      <c r="I308" s="162"/>
      <c r="J308" s="162"/>
      <c r="K308" s="266"/>
      <c r="L308" s="266"/>
      <c r="M308" s="158"/>
      <c r="N308" s="265"/>
      <c r="O308" s="264"/>
      <c r="P308" s="264"/>
      <c r="Q308" s="264"/>
      <c r="R308" s="264"/>
      <c r="S308" s="264"/>
      <c r="T308" s="264"/>
      <c r="U308" s="264"/>
      <c r="V308" s="264"/>
      <c r="W308" s="264"/>
      <c r="X308" s="263"/>
      <c r="AT308" s="159" t="s">
        <v>160</v>
      </c>
      <c r="AU308" s="159" t="s">
        <v>89</v>
      </c>
      <c r="AV308" s="13" t="s">
        <v>158</v>
      </c>
      <c r="AW308" s="13" t="s">
        <v>5</v>
      </c>
      <c r="AX308" s="13" t="s">
        <v>87</v>
      </c>
      <c r="AY308" s="159" t="s">
        <v>151</v>
      </c>
    </row>
    <row r="309" spans="1:65" s="213" customFormat="1" ht="24.2" customHeight="1">
      <c r="A309" s="216"/>
      <c r="B309" s="234"/>
      <c r="C309" s="233" t="s">
        <v>405</v>
      </c>
      <c r="D309" s="233" t="s">
        <v>154</v>
      </c>
      <c r="E309" s="232" t="s">
        <v>518</v>
      </c>
      <c r="F309" s="228" t="s">
        <v>519</v>
      </c>
      <c r="G309" s="231" t="s">
        <v>264</v>
      </c>
      <c r="H309" s="230">
        <v>4</v>
      </c>
      <c r="I309" s="141"/>
      <c r="J309" s="141"/>
      <c r="K309" s="229">
        <f>ROUND(P309*H309,2)</f>
        <v>0</v>
      </c>
      <c r="L309" s="228" t="s">
        <v>631</v>
      </c>
      <c r="M309" s="217"/>
      <c r="N309" s="143" t="s">
        <v>1</v>
      </c>
      <c r="O309" s="252" t="s">
        <v>42</v>
      </c>
      <c r="P309" s="251">
        <f>I309+J309</f>
        <v>0</v>
      </c>
      <c r="Q309" s="251">
        <f>ROUND(I309*H309,2)</f>
        <v>0</v>
      </c>
      <c r="R309" s="251">
        <f>ROUND(J309*H309,2)</f>
        <v>0</v>
      </c>
      <c r="S309" s="250"/>
      <c r="T309" s="249">
        <f>S309*H309</f>
        <v>0</v>
      </c>
      <c r="U309" s="249">
        <v>2.5000000000000001E-4</v>
      </c>
      <c r="V309" s="249">
        <f>U309*H309</f>
        <v>1E-3</v>
      </c>
      <c r="W309" s="249">
        <v>0</v>
      </c>
      <c r="X309" s="248">
        <f>W309*H309</f>
        <v>0</v>
      </c>
      <c r="Y309" s="216"/>
      <c r="Z309" s="216"/>
      <c r="AA309" s="216"/>
      <c r="AB309" s="216"/>
      <c r="AC309" s="216"/>
      <c r="AD309" s="216"/>
      <c r="AE309" s="216"/>
      <c r="AR309" s="148" t="s">
        <v>227</v>
      </c>
      <c r="AT309" s="148" t="s">
        <v>154</v>
      </c>
      <c r="AU309" s="148" t="s">
        <v>89</v>
      </c>
      <c r="AY309" s="220" t="s">
        <v>151</v>
      </c>
      <c r="BE309" s="221">
        <f>IF(O309="základní",K309,0)</f>
        <v>0</v>
      </c>
      <c r="BF309" s="221">
        <f>IF(O309="snížená",K309,0)</f>
        <v>0</v>
      </c>
      <c r="BG309" s="221">
        <f>IF(O309="zákl. přenesená",K309,0)</f>
        <v>0</v>
      </c>
      <c r="BH309" s="221">
        <f>IF(O309="sníž. přenesená",K309,0)</f>
        <v>0</v>
      </c>
      <c r="BI309" s="221">
        <f>IF(O309="nulová",K309,0)</f>
        <v>0</v>
      </c>
      <c r="BJ309" s="220" t="s">
        <v>87</v>
      </c>
      <c r="BK309" s="221">
        <f>ROUND(P309*H309,2)</f>
        <v>0</v>
      </c>
      <c r="BL309" s="220" t="s">
        <v>227</v>
      </c>
      <c r="BM309" s="148" t="s">
        <v>950</v>
      </c>
    </row>
    <row r="310" spans="1:65" s="14" customFormat="1">
      <c r="B310" s="285"/>
      <c r="C310" s="282"/>
      <c r="D310" s="261" t="s">
        <v>160</v>
      </c>
      <c r="E310" s="283" t="s">
        <v>1</v>
      </c>
      <c r="F310" s="284" t="s">
        <v>515</v>
      </c>
      <c r="G310" s="282"/>
      <c r="H310" s="283" t="s">
        <v>1</v>
      </c>
      <c r="I310" s="168"/>
      <c r="J310" s="168"/>
      <c r="K310" s="282"/>
      <c r="L310" s="282"/>
      <c r="M310" s="165"/>
      <c r="N310" s="281"/>
      <c r="O310" s="280"/>
      <c r="P310" s="280"/>
      <c r="Q310" s="280"/>
      <c r="R310" s="280"/>
      <c r="S310" s="280"/>
      <c r="T310" s="280"/>
      <c r="U310" s="280"/>
      <c r="V310" s="280"/>
      <c r="W310" s="280"/>
      <c r="X310" s="279"/>
      <c r="AT310" s="166" t="s">
        <v>160</v>
      </c>
      <c r="AU310" s="166" t="s">
        <v>89</v>
      </c>
      <c r="AV310" s="14" t="s">
        <v>87</v>
      </c>
      <c r="AW310" s="14" t="s">
        <v>5</v>
      </c>
      <c r="AX310" s="14" t="s">
        <v>79</v>
      </c>
      <c r="AY310" s="166" t="s">
        <v>151</v>
      </c>
    </row>
    <row r="311" spans="1:65" s="14" customFormat="1">
      <c r="B311" s="285"/>
      <c r="C311" s="282"/>
      <c r="D311" s="261" t="s">
        <v>160</v>
      </c>
      <c r="E311" s="283" t="s">
        <v>1</v>
      </c>
      <c r="F311" s="284" t="s">
        <v>947</v>
      </c>
      <c r="G311" s="282"/>
      <c r="H311" s="283" t="s">
        <v>1</v>
      </c>
      <c r="I311" s="168"/>
      <c r="J311" s="168"/>
      <c r="K311" s="282"/>
      <c r="L311" s="282"/>
      <c r="M311" s="165"/>
      <c r="N311" s="281"/>
      <c r="O311" s="280"/>
      <c r="P311" s="280"/>
      <c r="Q311" s="280"/>
      <c r="R311" s="280"/>
      <c r="S311" s="280"/>
      <c r="T311" s="280"/>
      <c r="U311" s="280"/>
      <c r="V311" s="280"/>
      <c r="W311" s="280"/>
      <c r="X311" s="279"/>
      <c r="AT311" s="166" t="s">
        <v>160</v>
      </c>
      <c r="AU311" s="166" t="s">
        <v>89</v>
      </c>
      <c r="AV311" s="14" t="s">
        <v>87</v>
      </c>
      <c r="AW311" s="14" t="s">
        <v>5</v>
      </c>
      <c r="AX311" s="14" t="s">
        <v>79</v>
      </c>
      <c r="AY311" s="166" t="s">
        <v>151</v>
      </c>
    </row>
    <row r="312" spans="1:65" s="12" customFormat="1">
      <c r="B312" s="262"/>
      <c r="C312" s="258"/>
      <c r="D312" s="261" t="s">
        <v>160</v>
      </c>
      <c r="E312" s="271" t="s">
        <v>1</v>
      </c>
      <c r="F312" s="260" t="s">
        <v>158</v>
      </c>
      <c r="G312" s="258"/>
      <c r="H312" s="259">
        <v>4</v>
      </c>
      <c r="I312" s="155"/>
      <c r="J312" s="155"/>
      <c r="K312" s="258"/>
      <c r="L312" s="258"/>
      <c r="M312" s="150"/>
      <c r="N312" s="257"/>
      <c r="O312" s="256"/>
      <c r="P312" s="256"/>
      <c r="Q312" s="256"/>
      <c r="R312" s="256"/>
      <c r="S312" s="256"/>
      <c r="T312" s="256"/>
      <c r="U312" s="256"/>
      <c r="V312" s="256"/>
      <c r="W312" s="256"/>
      <c r="X312" s="255"/>
      <c r="AT312" s="152" t="s">
        <v>160</v>
      </c>
      <c r="AU312" s="152" t="s">
        <v>89</v>
      </c>
      <c r="AV312" s="12" t="s">
        <v>89</v>
      </c>
      <c r="AW312" s="12" t="s">
        <v>5</v>
      </c>
      <c r="AX312" s="12" t="s">
        <v>79</v>
      </c>
      <c r="AY312" s="152" t="s">
        <v>151</v>
      </c>
    </row>
    <row r="313" spans="1:65" s="13" customFormat="1">
      <c r="B313" s="270"/>
      <c r="C313" s="266"/>
      <c r="D313" s="261" t="s">
        <v>160</v>
      </c>
      <c r="E313" s="269" t="s">
        <v>1</v>
      </c>
      <c r="F313" s="268" t="s">
        <v>162</v>
      </c>
      <c r="G313" s="266"/>
      <c r="H313" s="267">
        <v>4</v>
      </c>
      <c r="I313" s="162"/>
      <c r="J313" s="162"/>
      <c r="K313" s="266"/>
      <c r="L313" s="266"/>
      <c r="M313" s="158"/>
      <c r="N313" s="265"/>
      <c r="O313" s="264"/>
      <c r="P313" s="264"/>
      <c r="Q313" s="264"/>
      <c r="R313" s="264"/>
      <c r="S313" s="264"/>
      <c r="T313" s="264"/>
      <c r="U313" s="264"/>
      <c r="V313" s="264"/>
      <c r="W313" s="264"/>
      <c r="X313" s="263"/>
      <c r="AT313" s="159" t="s">
        <v>160</v>
      </c>
      <c r="AU313" s="159" t="s">
        <v>89</v>
      </c>
      <c r="AV313" s="13" t="s">
        <v>158</v>
      </c>
      <c r="AW313" s="13" t="s">
        <v>5</v>
      </c>
      <c r="AX313" s="13" t="s">
        <v>87</v>
      </c>
      <c r="AY313" s="159" t="s">
        <v>151</v>
      </c>
    </row>
    <row r="314" spans="1:65" s="213" customFormat="1" ht="24.2" customHeight="1">
      <c r="A314" s="216"/>
      <c r="B314" s="234"/>
      <c r="C314" s="233" t="s">
        <v>411</v>
      </c>
      <c r="D314" s="233" t="s">
        <v>154</v>
      </c>
      <c r="E314" s="232" t="s">
        <v>522</v>
      </c>
      <c r="F314" s="228" t="s">
        <v>523</v>
      </c>
      <c r="G314" s="231" t="s">
        <v>264</v>
      </c>
      <c r="H314" s="230">
        <v>4</v>
      </c>
      <c r="I314" s="141"/>
      <c r="J314" s="141"/>
      <c r="K314" s="229">
        <f>ROUND(P314*H314,2)</f>
        <v>0</v>
      </c>
      <c r="L314" s="228" t="s">
        <v>631</v>
      </c>
      <c r="M314" s="217"/>
      <c r="N314" s="143" t="s">
        <v>1</v>
      </c>
      <c r="O314" s="252" t="s">
        <v>42</v>
      </c>
      <c r="P314" s="251">
        <f>I314+J314</f>
        <v>0</v>
      </c>
      <c r="Q314" s="251">
        <f>ROUND(I314*H314,2)</f>
        <v>0</v>
      </c>
      <c r="R314" s="251">
        <f>ROUND(J314*H314,2)</f>
        <v>0</v>
      </c>
      <c r="S314" s="250"/>
      <c r="T314" s="249">
        <f>S314*H314</f>
        <v>0</v>
      </c>
      <c r="U314" s="249">
        <v>2.5000000000000001E-4</v>
      </c>
      <c r="V314" s="249">
        <f>U314*H314</f>
        <v>1E-3</v>
      </c>
      <c r="W314" s="249">
        <v>0</v>
      </c>
      <c r="X314" s="248">
        <f>W314*H314</f>
        <v>0</v>
      </c>
      <c r="Y314" s="216"/>
      <c r="Z314" s="216"/>
      <c r="AA314" s="216"/>
      <c r="AB314" s="216"/>
      <c r="AC314" s="216"/>
      <c r="AD314" s="216"/>
      <c r="AE314" s="216"/>
      <c r="AR314" s="148" t="s">
        <v>227</v>
      </c>
      <c r="AT314" s="148" t="s">
        <v>154</v>
      </c>
      <c r="AU314" s="148" t="s">
        <v>89</v>
      </c>
      <c r="AY314" s="220" t="s">
        <v>151</v>
      </c>
      <c r="BE314" s="221">
        <f>IF(O314="základní",K314,0)</f>
        <v>0</v>
      </c>
      <c r="BF314" s="221">
        <f>IF(O314="snížená",K314,0)</f>
        <v>0</v>
      </c>
      <c r="BG314" s="221">
        <f>IF(O314="zákl. přenesená",K314,0)</f>
        <v>0</v>
      </c>
      <c r="BH314" s="221">
        <f>IF(O314="sníž. přenesená",K314,0)</f>
        <v>0</v>
      </c>
      <c r="BI314" s="221">
        <f>IF(O314="nulová",K314,0)</f>
        <v>0</v>
      </c>
      <c r="BJ314" s="220" t="s">
        <v>87</v>
      </c>
      <c r="BK314" s="221">
        <f>ROUND(P314*H314,2)</f>
        <v>0</v>
      </c>
      <c r="BL314" s="220" t="s">
        <v>227</v>
      </c>
      <c r="BM314" s="148" t="s">
        <v>949</v>
      </c>
    </row>
    <row r="315" spans="1:65" s="14" customFormat="1">
      <c r="B315" s="285"/>
      <c r="C315" s="282"/>
      <c r="D315" s="261" t="s">
        <v>160</v>
      </c>
      <c r="E315" s="283" t="s">
        <v>1</v>
      </c>
      <c r="F315" s="284" t="s">
        <v>515</v>
      </c>
      <c r="G315" s="282"/>
      <c r="H315" s="283" t="s">
        <v>1</v>
      </c>
      <c r="I315" s="168"/>
      <c r="J315" s="168"/>
      <c r="K315" s="282"/>
      <c r="L315" s="282"/>
      <c r="M315" s="165"/>
      <c r="N315" s="281"/>
      <c r="O315" s="280"/>
      <c r="P315" s="280"/>
      <c r="Q315" s="280"/>
      <c r="R315" s="280"/>
      <c r="S315" s="280"/>
      <c r="T315" s="280"/>
      <c r="U315" s="280"/>
      <c r="V315" s="280"/>
      <c r="W315" s="280"/>
      <c r="X315" s="279"/>
      <c r="AT315" s="166" t="s">
        <v>160</v>
      </c>
      <c r="AU315" s="166" t="s">
        <v>89</v>
      </c>
      <c r="AV315" s="14" t="s">
        <v>87</v>
      </c>
      <c r="AW315" s="14" t="s">
        <v>5</v>
      </c>
      <c r="AX315" s="14" t="s">
        <v>79</v>
      </c>
      <c r="AY315" s="166" t="s">
        <v>151</v>
      </c>
    </row>
    <row r="316" spans="1:65" s="14" customFormat="1">
      <c r="B316" s="285"/>
      <c r="C316" s="282"/>
      <c r="D316" s="261" t="s">
        <v>160</v>
      </c>
      <c r="E316" s="283" t="s">
        <v>1</v>
      </c>
      <c r="F316" s="284" t="s">
        <v>947</v>
      </c>
      <c r="G316" s="282"/>
      <c r="H316" s="283" t="s">
        <v>1</v>
      </c>
      <c r="I316" s="168"/>
      <c r="J316" s="168"/>
      <c r="K316" s="282"/>
      <c r="L316" s="282"/>
      <c r="M316" s="165"/>
      <c r="N316" s="281"/>
      <c r="O316" s="280"/>
      <c r="P316" s="280"/>
      <c r="Q316" s="280"/>
      <c r="R316" s="280"/>
      <c r="S316" s="280"/>
      <c r="T316" s="280"/>
      <c r="U316" s="280"/>
      <c r="V316" s="280"/>
      <c r="W316" s="280"/>
      <c r="X316" s="279"/>
      <c r="AT316" s="166" t="s">
        <v>160</v>
      </c>
      <c r="AU316" s="166" t="s">
        <v>89</v>
      </c>
      <c r="AV316" s="14" t="s">
        <v>87</v>
      </c>
      <c r="AW316" s="14" t="s">
        <v>5</v>
      </c>
      <c r="AX316" s="14" t="s">
        <v>79</v>
      </c>
      <c r="AY316" s="166" t="s">
        <v>151</v>
      </c>
    </row>
    <row r="317" spans="1:65" s="12" customFormat="1">
      <c r="B317" s="262"/>
      <c r="C317" s="258"/>
      <c r="D317" s="261" t="s">
        <v>160</v>
      </c>
      <c r="E317" s="271" t="s">
        <v>1</v>
      </c>
      <c r="F317" s="260" t="s">
        <v>158</v>
      </c>
      <c r="G317" s="258"/>
      <c r="H317" s="259">
        <v>4</v>
      </c>
      <c r="I317" s="155"/>
      <c r="J317" s="155"/>
      <c r="K317" s="258"/>
      <c r="L317" s="258"/>
      <c r="M317" s="150"/>
      <c r="N317" s="257"/>
      <c r="O317" s="256"/>
      <c r="P317" s="256"/>
      <c r="Q317" s="256"/>
      <c r="R317" s="256"/>
      <c r="S317" s="256"/>
      <c r="T317" s="256"/>
      <c r="U317" s="256"/>
      <c r="V317" s="256"/>
      <c r="W317" s="256"/>
      <c r="X317" s="255"/>
      <c r="AT317" s="152" t="s">
        <v>160</v>
      </c>
      <c r="AU317" s="152" t="s">
        <v>89</v>
      </c>
      <c r="AV317" s="12" t="s">
        <v>89</v>
      </c>
      <c r="AW317" s="12" t="s">
        <v>5</v>
      </c>
      <c r="AX317" s="12" t="s">
        <v>79</v>
      </c>
      <c r="AY317" s="152" t="s">
        <v>151</v>
      </c>
    </row>
    <row r="318" spans="1:65" s="13" customFormat="1">
      <c r="B318" s="270"/>
      <c r="C318" s="266"/>
      <c r="D318" s="261" t="s">
        <v>160</v>
      </c>
      <c r="E318" s="269" t="s">
        <v>1</v>
      </c>
      <c r="F318" s="268" t="s">
        <v>162</v>
      </c>
      <c r="G318" s="266"/>
      <c r="H318" s="267">
        <v>4</v>
      </c>
      <c r="I318" s="162"/>
      <c r="J318" s="162"/>
      <c r="K318" s="266"/>
      <c r="L318" s="266"/>
      <c r="M318" s="158"/>
      <c r="N318" s="265"/>
      <c r="O318" s="264"/>
      <c r="P318" s="264"/>
      <c r="Q318" s="264"/>
      <c r="R318" s="264"/>
      <c r="S318" s="264"/>
      <c r="T318" s="264"/>
      <c r="U318" s="264"/>
      <c r="V318" s="264"/>
      <c r="W318" s="264"/>
      <c r="X318" s="263"/>
      <c r="AT318" s="159" t="s">
        <v>160</v>
      </c>
      <c r="AU318" s="159" t="s">
        <v>89</v>
      </c>
      <c r="AV318" s="13" t="s">
        <v>158</v>
      </c>
      <c r="AW318" s="13" t="s">
        <v>5</v>
      </c>
      <c r="AX318" s="13" t="s">
        <v>87</v>
      </c>
      <c r="AY318" s="159" t="s">
        <v>151</v>
      </c>
    </row>
    <row r="319" spans="1:65" s="213" customFormat="1" ht="24.2" customHeight="1">
      <c r="A319" s="216"/>
      <c r="B319" s="234"/>
      <c r="C319" s="233" t="s">
        <v>417</v>
      </c>
      <c r="D319" s="233" t="s">
        <v>154</v>
      </c>
      <c r="E319" s="232" t="s">
        <v>526</v>
      </c>
      <c r="F319" s="228" t="s">
        <v>527</v>
      </c>
      <c r="G319" s="231" t="s">
        <v>190</v>
      </c>
      <c r="H319" s="230">
        <v>30</v>
      </c>
      <c r="I319" s="141"/>
      <c r="J319" s="141"/>
      <c r="K319" s="229">
        <f>ROUND(P319*H319,2)</f>
        <v>0</v>
      </c>
      <c r="L319" s="228" t="s">
        <v>631</v>
      </c>
      <c r="M319" s="217"/>
      <c r="N319" s="143" t="s">
        <v>1</v>
      </c>
      <c r="O319" s="252" t="s">
        <v>42</v>
      </c>
      <c r="P319" s="251">
        <f>I319+J319</f>
        <v>0</v>
      </c>
      <c r="Q319" s="251">
        <f>ROUND(I319*H319,2)</f>
        <v>0</v>
      </c>
      <c r="R319" s="251">
        <f>ROUND(J319*H319,2)</f>
        <v>0</v>
      </c>
      <c r="S319" s="250"/>
      <c r="T319" s="249">
        <f>S319*H319</f>
        <v>0</v>
      </c>
      <c r="U319" s="249">
        <v>2.1700000000000001E-3</v>
      </c>
      <c r="V319" s="249">
        <f>U319*H319</f>
        <v>6.5100000000000005E-2</v>
      </c>
      <c r="W319" s="249">
        <v>0</v>
      </c>
      <c r="X319" s="248">
        <f>W319*H319</f>
        <v>0</v>
      </c>
      <c r="Y319" s="216"/>
      <c r="Z319" s="216"/>
      <c r="AA319" s="216"/>
      <c r="AB319" s="216"/>
      <c r="AC319" s="216"/>
      <c r="AD319" s="216"/>
      <c r="AE319" s="216"/>
      <c r="AR319" s="148" t="s">
        <v>227</v>
      </c>
      <c r="AT319" s="148" t="s">
        <v>154</v>
      </c>
      <c r="AU319" s="148" t="s">
        <v>89</v>
      </c>
      <c r="AY319" s="220" t="s">
        <v>151</v>
      </c>
      <c r="BE319" s="221">
        <f>IF(O319="základní",K319,0)</f>
        <v>0</v>
      </c>
      <c r="BF319" s="221">
        <f>IF(O319="snížená",K319,0)</f>
        <v>0</v>
      </c>
      <c r="BG319" s="221">
        <f>IF(O319="zákl. přenesená",K319,0)</f>
        <v>0</v>
      </c>
      <c r="BH319" s="221">
        <f>IF(O319="sníž. přenesená",K319,0)</f>
        <v>0</v>
      </c>
      <c r="BI319" s="221">
        <f>IF(O319="nulová",K319,0)</f>
        <v>0</v>
      </c>
      <c r="BJ319" s="220" t="s">
        <v>87</v>
      </c>
      <c r="BK319" s="221">
        <f>ROUND(P319*H319,2)</f>
        <v>0</v>
      </c>
      <c r="BL319" s="220" t="s">
        <v>227</v>
      </c>
      <c r="BM319" s="148" t="s">
        <v>948</v>
      </c>
    </row>
    <row r="320" spans="1:65" s="14" customFormat="1">
      <c r="B320" s="285"/>
      <c r="C320" s="282"/>
      <c r="D320" s="261" t="s">
        <v>160</v>
      </c>
      <c r="E320" s="283" t="s">
        <v>1</v>
      </c>
      <c r="F320" s="284" t="s">
        <v>529</v>
      </c>
      <c r="G320" s="282"/>
      <c r="H320" s="283" t="s">
        <v>1</v>
      </c>
      <c r="I320" s="168"/>
      <c r="J320" s="168"/>
      <c r="K320" s="282"/>
      <c r="L320" s="282"/>
      <c r="M320" s="165"/>
      <c r="N320" s="281"/>
      <c r="O320" s="280"/>
      <c r="P320" s="280"/>
      <c r="Q320" s="280"/>
      <c r="R320" s="280"/>
      <c r="S320" s="280"/>
      <c r="T320" s="280"/>
      <c r="U320" s="280"/>
      <c r="V320" s="280"/>
      <c r="W320" s="280"/>
      <c r="X320" s="279"/>
      <c r="AT320" s="166" t="s">
        <v>160</v>
      </c>
      <c r="AU320" s="166" t="s">
        <v>89</v>
      </c>
      <c r="AV320" s="14" t="s">
        <v>87</v>
      </c>
      <c r="AW320" s="14" t="s">
        <v>5</v>
      </c>
      <c r="AX320" s="14" t="s">
        <v>79</v>
      </c>
      <c r="AY320" s="166" t="s">
        <v>151</v>
      </c>
    </row>
    <row r="321" spans="1:65" s="14" customFormat="1">
      <c r="B321" s="285"/>
      <c r="C321" s="282"/>
      <c r="D321" s="261" t="s">
        <v>160</v>
      </c>
      <c r="E321" s="283" t="s">
        <v>1</v>
      </c>
      <c r="F321" s="284" t="s">
        <v>947</v>
      </c>
      <c r="G321" s="282"/>
      <c r="H321" s="283" t="s">
        <v>1</v>
      </c>
      <c r="I321" s="168"/>
      <c r="J321" s="168"/>
      <c r="K321" s="282"/>
      <c r="L321" s="282"/>
      <c r="M321" s="165"/>
      <c r="N321" s="281"/>
      <c r="O321" s="280"/>
      <c r="P321" s="280"/>
      <c r="Q321" s="280"/>
      <c r="R321" s="280"/>
      <c r="S321" s="280"/>
      <c r="T321" s="280"/>
      <c r="U321" s="280"/>
      <c r="V321" s="280"/>
      <c r="W321" s="280"/>
      <c r="X321" s="279"/>
      <c r="AT321" s="166" t="s">
        <v>160</v>
      </c>
      <c r="AU321" s="166" t="s">
        <v>89</v>
      </c>
      <c r="AV321" s="14" t="s">
        <v>87</v>
      </c>
      <c r="AW321" s="14" t="s">
        <v>5</v>
      </c>
      <c r="AX321" s="14" t="s">
        <v>79</v>
      </c>
      <c r="AY321" s="166" t="s">
        <v>151</v>
      </c>
    </row>
    <row r="322" spans="1:65" s="12" customFormat="1">
      <c r="B322" s="262"/>
      <c r="C322" s="258"/>
      <c r="D322" s="261" t="s">
        <v>160</v>
      </c>
      <c r="E322" s="271" t="s">
        <v>1</v>
      </c>
      <c r="F322" s="260" t="s">
        <v>946</v>
      </c>
      <c r="G322" s="258"/>
      <c r="H322" s="259">
        <v>30</v>
      </c>
      <c r="I322" s="155"/>
      <c r="J322" s="155"/>
      <c r="K322" s="258"/>
      <c r="L322" s="258"/>
      <c r="M322" s="150"/>
      <c r="N322" s="257"/>
      <c r="O322" s="256"/>
      <c r="P322" s="256"/>
      <c r="Q322" s="256"/>
      <c r="R322" s="256"/>
      <c r="S322" s="256"/>
      <c r="T322" s="256"/>
      <c r="U322" s="256"/>
      <c r="V322" s="256"/>
      <c r="W322" s="256"/>
      <c r="X322" s="255"/>
      <c r="AT322" s="152" t="s">
        <v>160</v>
      </c>
      <c r="AU322" s="152" t="s">
        <v>89</v>
      </c>
      <c r="AV322" s="12" t="s">
        <v>89</v>
      </c>
      <c r="AW322" s="12" t="s">
        <v>5</v>
      </c>
      <c r="AX322" s="12" t="s">
        <v>79</v>
      </c>
      <c r="AY322" s="152" t="s">
        <v>151</v>
      </c>
    </row>
    <row r="323" spans="1:65" s="13" customFormat="1">
      <c r="B323" s="270"/>
      <c r="C323" s="266"/>
      <c r="D323" s="261" t="s">
        <v>160</v>
      </c>
      <c r="E323" s="269" t="s">
        <v>1</v>
      </c>
      <c r="F323" s="268" t="s">
        <v>162</v>
      </c>
      <c r="G323" s="266"/>
      <c r="H323" s="267">
        <v>30</v>
      </c>
      <c r="I323" s="162"/>
      <c r="J323" s="162"/>
      <c r="K323" s="266"/>
      <c r="L323" s="266"/>
      <c r="M323" s="158"/>
      <c r="N323" s="265"/>
      <c r="O323" s="264"/>
      <c r="P323" s="264"/>
      <c r="Q323" s="264"/>
      <c r="R323" s="264"/>
      <c r="S323" s="264"/>
      <c r="T323" s="264"/>
      <c r="U323" s="264"/>
      <c r="V323" s="264"/>
      <c r="W323" s="264"/>
      <c r="X323" s="263"/>
      <c r="AT323" s="159" t="s">
        <v>160</v>
      </c>
      <c r="AU323" s="159" t="s">
        <v>89</v>
      </c>
      <c r="AV323" s="13" t="s">
        <v>158</v>
      </c>
      <c r="AW323" s="13" t="s">
        <v>5</v>
      </c>
      <c r="AX323" s="13" t="s">
        <v>87</v>
      </c>
      <c r="AY323" s="159" t="s">
        <v>151</v>
      </c>
    </row>
    <row r="324" spans="1:65" s="213" customFormat="1" ht="24.2" customHeight="1">
      <c r="A324" s="216"/>
      <c r="B324" s="234"/>
      <c r="C324" s="233" t="s">
        <v>423</v>
      </c>
      <c r="D324" s="233" t="s">
        <v>154</v>
      </c>
      <c r="E324" s="232" t="s">
        <v>945</v>
      </c>
      <c r="F324" s="228" t="s">
        <v>944</v>
      </c>
      <c r="G324" s="231" t="s">
        <v>292</v>
      </c>
      <c r="H324" s="140"/>
      <c r="I324" s="141"/>
      <c r="J324" s="141"/>
      <c r="K324" s="229">
        <f>ROUND(P324*H324,2)</f>
        <v>0</v>
      </c>
      <c r="L324" s="228" t="s">
        <v>631</v>
      </c>
      <c r="M324" s="217"/>
      <c r="N324" s="143" t="s">
        <v>1</v>
      </c>
      <c r="O324" s="252" t="s">
        <v>42</v>
      </c>
      <c r="P324" s="251">
        <f>I324+J324</f>
        <v>0</v>
      </c>
      <c r="Q324" s="251">
        <f>ROUND(I324*H324,2)</f>
        <v>0</v>
      </c>
      <c r="R324" s="251">
        <f>ROUND(J324*H324,2)</f>
        <v>0</v>
      </c>
      <c r="S324" s="250"/>
      <c r="T324" s="249">
        <f>S324*H324</f>
        <v>0</v>
      </c>
      <c r="U324" s="249">
        <v>0</v>
      </c>
      <c r="V324" s="249">
        <f>U324*H324</f>
        <v>0</v>
      </c>
      <c r="W324" s="249">
        <v>0</v>
      </c>
      <c r="X324" s="248">
        <f>W324*H324</f>
        <v>0</v>
      </c>
      <c r="Y324" s="216"/>
      <c r="Z324" s="216"/>
      <c r="AA324" s="216"/>
      <c r="AB324" s="216"/>
      <c r="AC324" s="216"/>
      <c r="AD324" s="216"/>
      <c r="AE324" s="216"/>
      <c r="AR324" s="148" t="s">
        <v>227</v>
      </c>
      <c r="AT324" s="148" t="s">
        <v>154</v>
      </c>
      <c r="AU324" s="148" t="s">
        <v>89</v>
      </c>
      <c r="AY324" s="220" t="s">
        <v>151</v>
      </c>
      <c r="BE324" s="221">
        <f>IF(O324="základní",K324,0)</f>
        <v>0</v>
      </c>
      <c r="BF324" s="221">
        <f>IF(O324="snížená",K324,0)</f>
        <v>0</v>
      </c>
      <c r="BG324" s="221">
        <f>IF(O324="zákl. přenesená",K324,0)</f>
        <v>0</v>
      </c>
      <c r="BH324" s="221">
        <f>IF(O324="sníž. přenesená",K324,0)</f>
        <v>0</v>
      </c>
      <c r="BI324" s="221">
        <f>IF(O324="nulová",K324,0)</f>
        <v>0</v>
      </c>
      <c r="BJ324" s="220" t="s">
        <v>87</v>
      </c>
      <c r="BK324" s="221">
        <f>ROUND(P324*H324,2)</f>
        <v>0</v>
      </c>
      <c r="BL324" s="220" t="s">
        <v>227</v>
      </c>
      <c r="BM324" s="148" t="s">
        <v>943</v>
      </c>
    </row>
    <row r="325" spans="1:65" s="235" customFormat="1" ht="22.9" customHeight="1">
      <c r="B325" s="247"/>
      <c r="C325" s="242"/>
      <c r="D325" s="246" t="s">
        <v>78</v>
      </c>
      <c r="E325" s="245" t="s">
        <v>534</v>
      </c>
      <c r="F325" s="245" t="s">
        <v>535</v>
      </c>
      <c r="G325" s="242"/>
      <c r="H325" s="242"/>
      <c r="I325" s="244"/>
      <c r="J325" s="244"/>
      <c r="K325" s="243">
        <f>BK325</f>
        <v>0</v>
      </c>
      <c r="L325" s="242"/>
      <c r="M325" s="241"/>
      <c r="N325" s="240"/>
      <c r="O325" s="237"/>
      <c r="P325" s="237"/>
      <c r="Q325" s="239">
        <f>SUM(Q326:Q333)</f>
        <v>0</v>
      </c>
      <c r="R325" s="239">
        <f>SUM(R326:R333)</f>
        <v>0</v>
      </c>
      <c r="S325" s="237"/>
      <c r="T325" s="238">
        <f>SUM(T326:T333)</f>
        <v>0</v>
      </c>
      <c r="U325" s="237"/>
      <c r="V325" s="238">
        <f>SUM(V326:V333)</f>
        <v>8.1075000000000019E-3</v>
      </c>
      <c r="W325" s="237"/>
      <c r="X325" s="236">
        <f>SUM(X326:X333)</f>
        <v>0</v>
      </c>
      <c r="AR325" s="125" t="s">
        <v>89</v>
      </c>
      <c r="AT325" s="132" t="s">
        <v>78</v>
      </c>
      <c r="AU325" s="132" t="s">
        <v>87</v>
      </c>
      <c r="AY325" s="125" t="s">
        <v>151</v>
      </c>
      <c r="BK325" s="133">
        <f>SUM(BK326:BK333)</f>
        <v>0</v>
      </c>
    </row>
    <row r="326" spans="1:65" s="213" customFormat="1" ht="16.5" customHeight="1">
      <c r="A326" s="216"/>
      <c r="B326" s="234"/>
      <c r="C326" s="233" t="s">
        <v>429</v>
      </c>
      <c r="D326" s="233" t="s">
        <v>154</v>
      </c>
      <c r="E326" s="232" t="s">
        <v>558</v>
      </c>
      <c r="F326" s="228" t="s">
        <v>559</v>
      </c>
      <c r="G326" s="231" t="s">
        <v>190</v>
      </c>
      <c r="H326" s="230">
        <v>70.5</v>
      </c>
      <c r="I326" s="141"/>
      <c r="J326" s="141"/>
      <c r="K326" s="229">
        <f>ROUND(P326*H326,2)</f>
        <v>0</v>
      </c>
      <c r="L326" s="228" t="s">
        <v>1</v>
      </c>
      <c r="M326" s="217"/>
      <c r="N326" s="143" t="s">
        <v>1</v>
      </c>
      <c r="O326" s="252" t="s">
        <v>42</v>
      </c>
      <c r="P326" s="251">
        <f>I326+J326</f>
        <v>0</v>
      </c>
      <c r="Q326" s="251">
        <f>ROUND(I326*H326,2)</f>
        <v>0</v>
      </c>
      <c r="R326" s="251">
        <f>ROUND(J326*H326,2)</f>
        <v>0</v>
      </c>
      <c r="S326" s="250"/>
      <c r="T326" s="249">
        <f>S326*H326</f>
        <v>0</v>
      </c>
      <c r="U326" s="249">
        <v>1.0000000000000001E-5</v>
      </c>
      <c r="V326" s="249">
        <f>U326*H326</f>
        <v>7.0500000000000001E-4</v>
      </c>
      <c r="W326" s="249">
        <v>0</v>
      </c>
      <c r="X326" s="248">
        <f>W326*H326</f>
        <v>0</v>
      </c>
      <c r="Y326" s="216"/>
      <c r="Z326" s="216"/>
      <c r="AA326" s="216"/>
      <c r="AB326" s="216"/>
      <c r="AC326" s="216"/>
      <c r="AD326" s="216"/>
      <c r="AE326" s="216"/>
      <c r="AR326" s="148" t="s">
        <v>227</v>
      </c>
      <c r="AT326" s="148" t="s">
        <v>154</v>
      </c>
      <c r="AU326" s="148" t="s">
        <v>89</v>
      </c>
      <c r="AY326" s="220" t="s">
        <v>151</v>
      </c>
      <c r="BE326" s="221">
        <f>IF(O326="základní",K326,0)</f>
        <v>0</v>
      </c>
      <c r="BF326" s="221">
        <f>IF(O326="snížená",K326,0)</f>
        <v>0</v>
      </c>
      <c r="BG326" s="221">
        <f>IF(O326="zákl. přenesená",K326,0)</f>
        <v>0</v>
      </c>
      <c r="BH326" s="221">
        <f>IF(O326="sníž. přenesená",K326,0)</f>
        <v>0</v>
      </c>
      <c r="BI326" s="221">
        <f>IF(O326="nulová",K326,0)</f>
        <v>0</v>
      </c>
      <c r="BJ326" s="220" t="s">
        <v>87</v>
      </c>
      <c r="BK326" s="221">
        <f>ROUND(P326*H326,2)</f>
        <v>0</v>
      </c>
      <c r="BL326" s="220" t="s">
        <v>227</v>
      </c>
      <c r="BM326" s="148" t="s">
        <v>942</v>
      </c>
    </row>
    <row r="327" spans="1:65" s="12" customFormat="1">
      <c r="B327" s="262"/>
      <c r="C327" s="258"/>
      <c r="D327" s="261" t="s">
        <v>160</v>
      </c>
      <c r="E327" s="271" t="s">
        <v>1</v>
      </c>
      <c r="F327" s="260" t="s">
        <v>938</v>
      </c>
      <c r="G327" s="258"/>
      <c r="H327" s="259">
        <v>70.5</v>
      </c>
      <c r="I327" s="155"/>
      <c r="J327" s="155"/>
      <c r="K327" s="258"/>
      <c r="L327" s="258"/>
      <c r="M327" s="150"/>
      <c r="N327" s="257"/>
      <c r="O327" s="256"/>
      <c r="P327" s="256"/>
      <c r="Q327" s="256"/>
      <c r="R327" s="256"/>
      <c r="S327" s="256"/>
      <c r="T327" s="256"/>
      <c r="U327" s="256"/>
      <c r="V327" s="256"/>
      <c r="W327" s="256"/>
      <c r="X327" s="255"/>
      <c r="AT327" s="152" t="s">
        <v>160</v>
      </c>
      <c r="AU327" s="152" t="s">
        <v>89</v>
      </c>
      <c r="AV327" s="12" t="s">
        <v>89</v>
      </c>
      <c r="AW327" s="12" t="s">
        <v>5</v>
      </c>
      <c r="AX327" s="12" t="s">
        <v>79</v>
      </c>
      <c r="AY327" s="152" t="s">
        <v>151</v>
      </c>
    </row>
    <row r="328" spans="1:65" s="13" customFormat="1">
      <c r="B328" s="270"/>
      <c r="C328" s="266"/>
      <c r="D328" s="261" t="s">
        <v>160</v>
      </c>
      <c r="E328" s="269" t="s">
        <v>1</v>
      </c>
      <c r="F328" s="268" t="s">
        <v>162</v>
      </c>
      <c r="G328" s="266"/>
      <c r="H328" s="267">
        <v>70.5</v>
      </c>
      <c r="I328" s="162"/>
      <c r="J328" s="162"/>
      <c r="K328" s="266"/>
      <c r="L328" s="266"/>
      <c r="M328" s="158"/>
      <c r="N328" s="265"/>
      <c r="O328" s="264"/>
      <c r="P328" s="264"/>
      <c r="Q328" s="264"/>
      <c r="R328" s="264"/>
      <c r="S328" s="264"/>
      <c r="T328" s="264"/>
      <c r="U328" s="264"/>
      <c r="V328" s="264"/>
      <c r="W328" s="264"/>
      <c r="X328" s="263"/>
      <c r="AT328" s="159" t="s">
        <v>160</v>
      </c>
      <c r="AU328" s="159" t="s">
        <v>89</v>
      </c>
      <c r="AV328" s="13" t="s">
        <v>158</v>
      </c>
      <c r="AW328" s="13" t="s">
        <v>5</v>
      </c>
      <c r="AX328" s="13" t="s">
        <v>87</v>
      </c>
      <c r="AY328" s="159" t="s">
        <v>151</v>
      </c>
    </row>
    <row r="329" spans="1:65" s="213" customFormat="1" ht="24.2" customHeight="1">
      <c r="A329" s="216"/>
      <c r="B329" s="234"/>
      <c r="C329" s="278" t="s">
        <v>435</v>
      </c>
      <c r="D329" s="278" t="s">
        <v>232</v>
      </c>
      <c r="E329" s="277" t="s">
        <v>562</v>
      </c>
      <c r="F329" s="272" t="s">
        <v>941</v>
      </c>
      <c r="G329" s="276" t="s">
        <v>190</v>
      </c>
      <c r="H329" s="275">
        <v>74.025000000000006</v>
      </c>
      <c r="I329" s="180"/>
      <c r="J329" s="274"/>
      <c r="K329" s="273">
        <f>ROUND(P329*H329,2)</f>
        <v>0</v>
      </c>
      <c r="L329" s="272" t="s">
        <v>940</v>
      </c>
      <c r="M329" s="183"/>
      <c r="N329" s="184" t="s">
        <v>1</v>
      </c>
      <c r="O329" s="252" t="s">
        <v>42</v>
      </c>
      <c r="P329" s="251">
        <f>I329+J329</f>
        <v>0</v>
      </c>
      <c r="Q329" s="251">
        <f>ROUND(I329*H329,2)</f>
        <v>0</v>
      </c>
      <c r="R329" s="251">
        <f>ROUND(J329*H329,2)</f>
        <v>0</v>
      </c>
      <c r="S329" s="250"/>
      <c r="T329" s="249">
        <f>S329*H329</f>
        <v>0</v>
      </c>
      <c r="U329" s="249">
        <v>1E-4</v>
      </c>
      <c r="V329" s="249">
        <f>U329*H329</f>
        <v>7.4025000000000011E-3</v>
      </c>
      <c r="W329" s="249">
        <v>0</v>
      </c>
      <c r="X329" s="248">
        <f>W329*H329</f>
        <v>0</v>
      </c>
      <c r="Y329" s="216"/>
      <c r="Z329" s="216"/>
      <c r="AA329" s="216"/>
      <c r="AB329" s="216"/>
      <c r="AC329" s="216"/>
      <c r="AD329" s="216"/>
      <c r="AE329" s="216"/>
      <c r="AR329" s="148" t="s">
        <v>235</v>
      </c>
      <c r="AT329" s="148" t="s">
        <v>232</v>
      </c>
      <c r="AU329" s="148" t="s">
        <v>89</v>
      </c>
      <c r="AY329" s="220" t="s">
        <v>151</v>
      </c>
      <c r="BE329" s="221">
        <f>IF(O329="základní",K329,0)</f>
        <v>0</v>
      </c>
      <c r="BF329" s="221">
        <f>IF(O329="snížená",K329,0)</f>
        <v>0</v>
      </c>
      <c r="BG329" s="221">
        <f>IF(O329="zákl. přenesená",K329,0)</f>
        <v>0</v>
      </c>
      <c r="BH329" s="221">
        <f>IF(O329="sníž. přenesená",K329,0)</f>
        <v>0</v>
      </c>
      <c r="BI329" s="221">
        <f>IF(O329="nulová",K329,0)</f>
        <v>0</v>
      </c>
      <c r="BJ329" s="220" t="s">
        <v>87</v>
      </c>
      <c r="BK329" s="221">
        <f>ROUND(P329*H329,2)</f>
        <v>0</v>
      </c>
      <c r="BL329" s="220" t="s">
        <v>227</v>
      </c>
      <c r="BM329" s="148" t="s">
        <v>939</v>
      </c>
    </row>
    <row r="330" spans="1:65" s="12" customFormat="1">
      <c r="B330" s="262"/>
      <c r="C330" s="258"/>
      <c r="D330" s="261" t="s">
        <v>160</v>
      </c>
      <c r="E330" s="271" t="s">
        <v>1</v>
      </c>
      <c r="F330" s="260" t="s">
        <v>938</v>
      </c>
      <c r="G330" s="258"/>
      <c r="H330" s="259">
        <v>70.5</v>
      </c>
      <c r="I330" s="155"/>
      <c r="J330" s="155"/>
      <c r="K330" s="258"/>
      <c r="L330" s="258"/>
      <c r="M330" s="150"/>
      <c r="N330" s="257"/>
      <c r="O330" s="256"/>
      <c r="P330" s="256"/>
      <c r="Q330" s="256"/>
      <c r="R330" s="256"/>
      <c r="S330" s="256"/>
      <c r="T330" s="256"/>
      <c r="U330" s="256"/>
      <c r="V330" s="256"/>
      <c r="W330" s="256"/>
      <c r="X330" s="255"/>
      <c r="AT330" s="152" t="s">
        <v>160</v>
      </c>
      <c r="AU330" s="152" t="s">
        <v>89</v>
      </c>
      <c r="AV330" s="12" t="s">
        <v>89</v>
      </c>
      <c r="AW330" s="12" t="s">
        <v>5</v>
      </c>
      <c r="AX330" s="12" t="s">
        <v>79</v>
      </c>
      <c r="AY330" s="152" t="s">
        <v>151</v>
      </c>
    </row>
    <row r="331" spans="1:65" s="13" customFormat="1">
      <c r="B331" s="270"/>
      <c r="C331" s="266"/>
      <c r="D331" s="261" t="s">
        <v>160</v>
      </c>
      <c r="E331" s="269" t="s">
        <v>1</v>
      </c>
      <c r="F331" s="268" t="s">
        <v>162</v>
      </c>
      <c r="G331" s="266"/>
      <c r="H331" s="267">
        <v>70.5</v>
      </c>
      <c r="I331" s="162"/>
      <c r="J331" s="162"/>
      <c r="K331" s="266"/>
      <c r="L331" s="266"/>
      <c r="M331" s="158"/>
      <c r="N331" s="265"/>
      <c r="O331" s="264"/>
      <c r="P331" s="264"/>
      <c r="Q331" s="264"/>
      <c r="R331" s="264"/>
      <c r="S331" s="264"/>
      <c r="T331" s="264"/>
      <c r="U331" s="264"/>
      <c r="V331" s="264"/>
      <c r="W331" s="264"/>
      <c r="X331" s="263"/>
      <c r="AT331" s="159" t="s">
        <v>160</v>
      </c>
      <c r="AU331" s="159" t="s">
        <v>89</v>
      </c>
      <c r="AV331" s="13" t="s">
        <v>158</v>
      </c>
      <c r="AW331" s="13" t="s">
        <v>5</v>
      </c>
      <c r="AX331" s="13" t="s">
        <v>87</v>
      </c>
      <c r="AY331" s="159" t="s">
        <v>151</v>
      </c>
    </row>
    <row r="332" spans="1:65" s="12" customFormat="1">
      <c r="B332" s="262"/>
      <c r="C332" s="258"/>
      <c r="D332" s="261" t="s">
        <v>160</v>
      </c>
      <c r="E332" s="258"/>
      <c r="F332" s="260" t="s">
        <v>937</v>
      </c>
      <c r="G332" s="258"/>
      <c r="H332" s="259">
        <v>74.025000000000006</v>
      </c>
      <c r="I332" s="155"/>
      <c r="J332" s="155"/>
      <c r="K332" s="258"/>
      <c r="L332" s="258"/>
      <c r="M332" s="150"/>
      <c r="N332" s="257"/>
      <c r="O332" s="256"/>
      <c r="P332" s="256"/>
      <c r="Q332" s="256"/>
      <c r="R332" s="256"/>
      <c r="S332" s="256"/>
      <c r="T332" s="256"/>
      <c r="U332" s="256"/>
      <c r="V332" s="256"/>
      <c r="W332" s="256"/>
      <c r="X332" s="255"/>
      <c r="AT332" s="152" t="s">
        <v>160</v>
      </c>
      <c r="AU332" s="152" t="s">
        <v>89</v>
      </c>
      <c r="AV332" s="12" t="s">
        <v>89</v>
      </c>
      <c r="AW332" s="12" t="s">
        <v>4</v>
      </c>
      <c r="AX332" s="12" t="s">
        <v>87</v>
      </c>
      <c r="AY332" s="152" t="s">
        <v>151</v>
      </c>
    </row>
    <row r="333" spans="1:65" s="213" customFormat="1" ht="24.2" customHeight="1">
      <c r="A333" s="216"/>
      <c r="B333" s="234"/>
      <c r="C333" s="233" t="s">
        <v>440</v>
      </c>
      <c r="D333" s="233" t="s">
        <v>154</v>
      </c>
      <c r="E333" s="232" t="s">
        <v>936</v>
      </c>
      <c r="F333" s="228" t="s">
        <v>935</v>
      </c>
      <c r="G333" s="231" t="s">
        <v>292</v>
      </c>
      <c r="H333" s="140"/>
      <c r="I333" s="141"/>
      <c r="J333" s="141"/>
      <c r="K333" s="229">
        <f>ROUND(P333*H333,2)</f>
        <v>0</v>
      </c>
      <c r="L333" s="228" t="s">
        <v>631</v>
      </c>
      <c r="M333" s="217"/>
      <c r="N333" s="143" t="s">
        <v>1</v>
      </c>
      <c r="O333" s="252" t="s">
        <v>42</v>
      </c>
      <c r="P333" s="251">
        <f>I333+J333</f>
        <v>0</v>
      </c>
      <c r="Q333" s="251">
        <f>ROUND(I333*H333,2)</f>
        <v>0</v>
      </c>
      <c r="R333" s="251">
        <f>ROUND(J333*H333,2)</f>
        <v>0</v>
      </c>
      <c r="S333" s="250"/>
      <c r="T333" s="249">
        <f>S333*H333</f>
        <v>0</v>
      </c>
      <c r="U333" s="249">
        <v>0</v>
      </c>
      <c r="V333" s="249">
        <f>U333*H333</f>
        <v>0</v>
      </c>
      <c r="W333" s="249">
        <v>0</v>
      </c>
      <c r="X333" s="248">
        <f>W333*H333</f>
        <v>0</v>
      </c>
      <c r="Y333" s="216"/>
      <c r="Z333" s="216"/>
      <c r="AA333" s="216"/>
      <c r="AB333" s="216"/>
      <c r="AC333" s="216"/>
      <c r="AD333" s="216"/>
      <c r="AE333" s="216"/>
      <c r="AR333" s="148" t="s">
        <v>227</v>
      </c>
      <c r="AT333" s="148" t="s">
        <v>154</v>
      </c>
      <c r="AU333" s="148" t="s">
        <v>89</v>
      </c>
      <c r="AY333" s="220" t="s">
        <v>151</v>
      </c>
      <c r="BE333" s="221">
        <f>IF(O333="základní",K333,0)</f>
        <v>0</v>
      </c>
      <c r="BF333" s="221">
        <f>IF(O333="snížená",K333,0)</f>
        <v>0</v>
      </c>
      <c r="BG333" s="221">
        <f>IF(O333="zákl. přenesená",K333,0)</f>
        <v>0</v>
      </c>
      <c r="BH333" s="221">
        <f>IF(O333="sníž. přenesená",K333,0)</f>
        <v>0</v>
      </c>
      <c r="BI333" s="221">
        <f>IF(O333="nulová",K333,0)</f>
        <v>0</v>
      </c>
      <c r="BJ333" s="220" t="s">
        <v>87</v>
      </c>
      <c r="BK333" s="221">
        <f>ROUND(P333*H333,2)</f>
        <v>0</v>
      </c>
      <c r="BL333" s="220" t="s">
        <v>227</v>
      </c>
      <c r="BM333" s="148" t="s">
        <v>934</v>
      </c>
    </row>
    <row r="334" spans="1:65" s="235" customFormat="1" ht="22.9" customHeight="1">
      <c r="B334" s="247"/>
      <c r="C334" s="242"/>
      <c r="D334" s="246" t="s">
        <v>78</v>
      </c>
      <c r="E334" s="245" t="s">
        <v>570</v>
      </c>
      <c r="F334" s="245" t="s">
        <v>571</v>
      </c>
      <c r="G334" s="242"/>
      <c r="H334" s="242"/>
      <c r="I334" s="244"/>
      <c r="J334" s="244"/>
      <c r="K334" s="243">
        <f>BK334</f>
        <v>0</v>
      </c>
      <c r="L334" s="242"/>
      <c r="M334" s="241"/>
      <c r="N334" s="240"/>
      <c r="O334" s="237"/>
      <c r="P334" s="237"/>
      <c r="Q334" s="239">
        <f>SUM(Q335:Q336)</f>
        <v>0</v>
      </c>
      <c r="R334" s="239">
        <f>SUM(R335:R336)</f>
        <v>0</v>
      </c>
      <c r="S334" s="237"/>
      <c r="T334" s="238">
        <f>SUM(T335:T336)</f>
        <v>0</v>
      </c>
      <c r="U334" s="237"/>
      <c r="V334" s="238">
        <f>SUM(V335:V336)</f>
        <v>0</v>
      </c>
      <c r="W334" s="237"/>
      <c r="X334" s="236">
        <f>SUM(X335:X336)</f>
        <v>0</v>
      </c>
      <c r="AR334" s="125" t="s">
        <v>89</v>
      </c>
      <c r="AT334" s="132" t="s">
        <v>78</v>
      </c>
      <c r="AU334" s="132" t="s">
        <v>87</v>
      </c>
      <c r="AY334" s="125" t="s">
        <v>151</v>
      </c>
      <c r="BK334" s="133">
        <f>SUM(BK335:BK336)</f>
        <v>0</v>
      </c>
    </row>
    <row r="335" spans="1:65" s="213" customFormat="1" ht="55.5" customHeight="1">
      <c r="A335" s="216"/>
      <c r="B335" s="234"/>
      <c r="C335" s="233" t="s">
        <v>444</v>
      </c>
      <c r="D335" s="233" t="s">
        <v>154</v>
      </c>
      <c r="E335" s="232" t="s">
        <v>573</v>
      </c>
      <c r="F335" s="228" t="s">
        <v>574</v>
      </c>
      <c r="G335" s="231" t="s">
        <v>287</v>
      </c>
      <c r="H335" s="230">
        <v>1</v>
      </c>
      <c r="I335" s="141"/>
      <c r="J335" s="141"/>
      <c r="K335" s="229">
        <f>ROUND(P335*H335,2)</f>
        <v>0</v>
      </c>
      <c r="L335" s="228" t="s">
        <v>1</v>
      </c>
      <c r="M335" s="217"/>
      <c r="N335" s="143" t="s">
        <v>1</v>
      </c>
      <c r="O335" s="252" t="s">
        <v>42</v>
      </c>
      <c r="P335" s="251">
        <f>I335+J335</f>
        <v>0</v>
      </c>
      <c r="Q335" s="251">
        <f>ROUND(I335*H335,2)</f>
        <v>0</v>
      </c>
      <c r="R335" s="251">
        <f>ROUND(J335*H335,2)</f>
        <v>0</v>
      </c>
      <c r="S335" s="250"/>
      <c r="T335" s="249">
        <f>S335*H335</f>
        <v>0</v>
      </c>
      <c r="U335" s="249">
        <v>0</v>
      </c>
      <c r="V335" s="249">
        <f>U335*H335</f>
        <v>0</v>
      </c>
      <c r="W335" s="249">
        <v>0</v>
      </c>
      <c r="X335" s="248">
        <f>W335*H335</f>
        <v>0</v>
      </c>
      <c r="Y335" s="216"/>
      <c r="Z335" s="216"/>
      <c r="AA335" s="216"/>
      <c r="AB335" s="216"/>
      <c r="AC335" s="216"/>
      <c r="AD335" s="216"/>
      <c r="AE335" s="216"/>
      <c r="AR335" s="148" t="s">
        <v>227</v>
      </c>
      <c r="AT335" s="148" t="s">
        <v>154</v>
      </c>
      <c r="AU335" s="148" t="s">
        <v>89</v>
      </c>
      <c r="AY335" s="220" t="s">
        <v>151</v>
      </c>
      <c r="BE335" s="221">
        <f>IF(O335="základní",K335,0)</f>
        <v>0</v>
      </c>
      <c r="BF335" s="221">
        <f>IF(O335="snížená",K335,0)</f>
        <v>0</v>
      </c>
      <c r="BG335" s="221">
        <f>IF(O335="zákl. přenesená",K335,0)</f>
        <v>0</v>
      </c>
      <c r="BH335" s="221">
        <f>IF(O335="sníž. přenesená",K335,0)</f>
        <v>0</v>
      </c>
      <c r="BI335" s="221">
        <f>IF(O335="nulová",K335,0)</f>
        <v>0</v>
      </c>
      <c r="BJ335" s="220" t="s">
        <v>87</v>
      </c>
      <c r="BK335" s="221">
        <f>ROUND(P335*H335,2)</f>
        <v>0</v>
      </c>
      <c r="BL335" s="220" t="s">
        <v>227</v>
      </c>
      <c r="BM335" s="148" t="s">
        <v>933</v>
      </c>
    </row>
    <row r="336" spans="1:65" s="213" customFormat="1" ht="24.2" customHeight="1">
      <c r="A336" s="216"/>
      <c r="B336" s="234"/>
      <c r="C336" s="233" t="s">
        <v>448</v>
      </c>
      <c r="D336" s="233" t="s">
        <v>154</v>
      </c>
      <c r="E336" s="232" t="s">
        <v>932</v>
      </c>
      <c r="F336" s="228" t="s">
        <v>931</v>
      </c>
      <c r="G336" s="231" t="s">
        <v>292</v>
      </c>
      <c r="H336" s="140"/>
      <c r="I336" s="141"/>
      <c r="J336" s="141"/>
      <c r="K336" s="229">
        <f>ROUND(P336*H336,2)</f>
        <v>0</v>
      </c>
      <c r="L336" s="228" t="s">
        <v>631</v>
      </c>
      <c r="M336" s="217"/>
      <c r="N336" s="143" t="s">
        <v>1</v>
      </c>
      <c r="O336" s="252" t="s">
        <v>42</v>
      </c>
      <c r="P336" s="251">
        <f>I336+J336</f>
        <v>0</v>
      </c>
      <c r="Q336" s="251">
        <f>ROUND(I336*H336,2)</f>
        <v>0</v>
      </c>
      <c r="R336" s="251">
        <f>ROUND(J336*H336,2)</f>
        <v>0</v>
      </c>
      <c r="S336" s="250"/>
      <c r="T336" s="249">
        <f>S336*H336</f>
        <v>0</v>
      </c>
      <c r="U336" s="249">
        <v>0</v>
      </c>
      <c r="V336" s="249">
        <f>U336*H336</f>
        <v>0</v>
      </c>
      <c r="W336" s="249">
        <v>0</v>
      </c>
      <c r="X336" s="248">
        <f>W336*H336</f>
        <v>0</v>
      </c>
      <c r="Y336" s="216"/>
      <c r="Z336" s="216"/>
      <c r="AA336" s="216"/>
      <c r="AB336" s="216"/>
      <c r="AC336" s="216"/>
      <c r="AD336" s="216"/>
      <c r="AE336" s="216"/>
      <c r="AR336" s="148" t="s">
        <v>227</v>
      </c>
      <c r="AT336" s="148" t="s">
        <v>154</v>
      </c>
      <c r="AU336" s="148" t="s">
        <v>89</v>
      </c>
      <c r="AY336" s="220" t="s">
        <v>151</v>
      </c>
      <c r="BE336" s="221">
        <f>IF(O336="základní",K336,0)</f>
        <v>0</v>
      </c>
      <c r="BF336" s="221">
        <f>IF(O336="snížená",K336,0)</f>
        <v>0</v>
      </c>
      <c r="BG336" s="221">
        <f>IF(O336="zákl. přenesená",K336,0)</f>
        <v>0</v>
      </c>
      <c r="BH336" s="221">
        <f>IF(O336="sníž. přenesená",K336,0)</f>
        <v>0</v>
      </c>
      <c r="BI336" s="221">
        <f>IF(O336="nulová",K336,0)</f>
        <v>0</v>
      </c>
      <c r="BJ336" s="220" t="s">
        <v>87</v>
      </c>
      <c r="BK336" s="221">
        <f>ROUND(P336*H336,2)</f>
        <v>0</v>
      </c>
      <c r="BL336" s="220" t="s">
        <v>227</v>
      </c>
      <c r="BM336" s="148" t="s">
        <v>930</v>
      </c>
    </row>
    <row r="337" spans="1:65" s="235" customFormat="1" ht="25.9" customHeight="1">
      <c r="B337" s="247"/>
      <c r="C337" s="242"/>
      <c r="D337" s="246" t="s">
        <v>78</v>
      </c>
      <c r="E337" s="254" t="s">
        <v>586</v>
      </c>
      <c r="F337" s="254" t="s">
        <v>587</v>
      </c>
      <c r="G337" s="242"/>
      <c r="H337" s="242"/>
      <c r="I337" s="244"/>
      <c r="J337" s="244"/>
      <c r="K337" s="253">
        <f>BK337</f>
        <v>0</v>
      </c>
      <c r="L337" s="242"/>
      <c r="M337" s="241"/>
      <c r="N337" s="240"/>
      <c r="O337" s="237"/>
      <c r="P337" s="237"/>
      <c r="Q337" s="239">
        <f>Q338+Q342+Q344</f>
        <v>0</v>
      </c>
      <c r="R337" s="239">
        <f>R338+R342+R344</f>
        <v>0</v>
      </c>
      <c r="S337" s="237"/>
      <c r="T337" s="238">
        <f>T338+T342+T344</f>
        <v>0</v>
      </c>
      <c r="U337" s="237"/>
      <c r="V337" s="238">
        <f>V338+V342+V344</f>
        <v>0</v>
      </c>
      <c r="W337" s="237"/>
      <c r="X337" s="236">
        <f>X338+X342+X344</f>
        <v>0</v>
      </c>
      <c r="AR337" s="125" t="s">
        <v>173</v>
      </c>
      <c r="AT337" s="132" t="s">
        <v>78</v>
      </c>
      <c r="AU337" s="132" t="s">
        <v>79</v>
      </c>
      <c r="AY337" s="125" t="s">
        <v>151</v>
      </c>
      <c r="BK337" s="133">
        <f>BK338+BK342+BK344</f>
        <v>0</v>
      </c>
    </row>
    <row r="338" spans="1:65" s="235" customFormat="1" ht="22.9" customHeight="1">
      <c r="B338" s="247"/>
      <c r="C338" s="242"/>
      <c r="D338" s="246" t="s">
        <v>78</v>
      </c>
      <c r="E338" s="245" t="s">
        <v>588</v>
      </c>
      <c r="F338" s="245" t="s">
        <v>589</v>
      </c>
      <c r="G338" s="242"/>
      <c r="H338" s="242"/>
      <c r="I338" s="244"/>
      <c r="J338" s="244"/>
      <c r="K338" s="243">
        <f>BK338</f>
        <v>0</v>
      </c>
      <c r="L338" s="242"/>
      <c r="M338" s="241"/>
      <c r="N338" s="240"/>
      <c r="O338" s="237"/>
      <c r="P338" s="237"/>
      <c r="Q338" s="239">
        <f>SUM(Q339:Q341)</f>
        <v>0</v>
      </c>
      <c r="R338" s="239">
        <f>SUM(R339:R341)</f>
        <v>0</v>
      </c>
      <c r="S338" s="237"/>
      <c r="T338" s="238">
        <f>SUM(T339:T341)</f>
        <v>0</v>
      </c>
      <c r="U338" s="237"/>
      <c r="V338" s="238">
        <f>SUM(V339:V341)</f>
        <v>0</v>
      </c>
      <c r="W338" s="237"/>
      <c r="X338" s="236">
        <f>SUM(X339:X341)</f>
        <v>0</v>
      </c>
      <c r="AR338" s="125" t="s">
        <v>173</v>
      </c>
      <c r="AT338" s="132" t="s">
        <v>78</v>
      </c>
      <c r="AU338" s="132" t="s">
        <v>87</v>
      </c>
      <c r="AY338" s="125" t="s">
        <v>151</v>
      </c>
      <c r="BK338" s="133">
        <f>SUM(BK339:BK341)</f>
        <v>0</v>
      </c>
    </row>
    <row r="339" spans="1:65" s="213" customFormat="1" ht="24.2" customHeight="1">
      <c r="A339" s="216"/>
      <c r="B339" s="234"/>
      <c r="C339" s="233" t="s">
        <v>454</v>
      </c>
      <c r="D339" s="233" t="s">
        <v>154</v>
      </c>
      <c r="E339" s="232" t="s">
        <v>591</v>
      </c>
      <c r="F339" s="228" t="s">
        <v>592</v>
      </c>
      <c r="G339" s="231" t="s">
        <v>287</v>
      </c>
      <c r="H339" s="230">
        <v>1</v>
      </c>
      <c r="I339" s="141"/>
      <c r="J339" s="141"/>
      <c r="K339" s="229">
        <f>ROUND(P339*H339,2)</f>
        <v>0</v>
      </c>
      <c r="L339" s="228" t="s">
        <v>1</v>
      </c>
      <c r="M339" s="217"/>
      <c r="N339" s="143" t="s">
        <v>1</v>
      </c>
      <c r="O339" s="252" t="s">
        <v>42</v>
      </c>
      <c r="P339" s="251">
        <f>I339+J339</f>
        <v>0</v>
      </c>
      <c r="Q339" s="251">
        <f>ROUND(I339*H339,2)</f>
        <v>0</v>
      </c>
      <c r="R339" s="251">
        <f>ROUND(J339*H339,2)</f>
        <v>0</v>
      </c>
      <c r="S339" s="250"/>
      <c r="T339" s="249">
        <f>S339*H339</f>
        <v>0</v>
      </c>
      <c r="U339" s="249">
        <v>0</v>
      </c>
      <c r="V339" s="249">
        <f>U339*H339</f>
        <v>0</v>
      </c>
      <c r="W339" s="249">
        <v>0</v>
      </c>
      <c r="X339" s="248">
        <f>W339*H339</f>
        <v>0</v>
      </c>
      <c r="Y339" s="216"/>
      <c r="Z339" s="216"/>
      <c r="AA339" s="216"/>
      <c r="AB339" s="216"/>
      <c r="AC339" s="216"/>
      <c r="AD339" s="216"/>
      <c r="AE339" s="216"/>
      <c r="AR339" s="148" t="s">
        <v>593</v>
      </c>
      <c r="AT339" s="148" t="s">
        <v>154</v>
      </c>
      <c r="AU339" s="148" t="s">
        <v>89</v>
      </c>
      <c r="AY339" s="220" t="s">
        <v>151</v>
      </c>
      <c r="BE339" s="221">
        <f>IF(O339="základní",K339,0)</f>
        <v>0</v>
      </c>
      <c r="BF339" s="221">
        <f>IF(O339="snížená",K339,0)</f>
        <v>0</v>
      </c>
      <c r="BG339" s="221">
        <f>IF(O339="zákl. přenesená",K339,0)</f>
        <v>0</v>
      </c>
      <c r="BH339" s="221">
        <f>IF(O339="sníž. přenesená",K339,0)</f>
        <v>0</v>
      </c>
      <c r="BI339" s="221">
        <f>IF(O339="nulová",K339,0)</f>
        <v>0</v>
      </c>
      <c r="BJ339" s="220" t="s">
        <v>87</v>
      </c>
      <c r="BK339" s="221">
        <f>ROUND(P339*H339,2)</f>
        <v>0</v>
      </c>
      <c r="BL339" s="220" t="s">
        <v>593</v>
      </c>
      <c r="BM339" s="148" t="s">
        <v>929</v>
      </c>
    </row>
    <row r="340" spans="1:65" s="213" customFormat="1" ht="55.5" customHeight="1">
      <c r="A340" s="216"/>
      <c r="B340" s="234"/>
      <c r="C340" s="233" t="s">
        <v>459</v>
      </c>
      <c r="D340" s="233" t="s">
        <v>154</v>
      </c>
      <c r="E340" s="232" t="s">
        <v>596</v>
      </c>
      <c r="F340" s="228" t="s">
        <v>597</v>
      </c>
      <c r="G340" s="231" t="s">
        <v>287</v>
      </c>
      <c r="H340" s="230">
        <v>1</v>
      </c>
      <c r="I340" s="141"/>
      <c r="J340" s="141"/>
      <c r="K340" s="229">
        <f>ROUND(P340*H340,2)</f>
        <v>0</v>
      </c>
      <c r="L340" s="228" t="s">
        <v>1</v>
      </c>
      <c r="M340" s="217"/>
      <c r="N340" s="143" t="s">
        <v>1</v>
      </c>
      <c r="O340" s="252" t="s">
        <v>42</v>
      </c>
      <c r="P340" s="251">
        <f>I340+J340</f>
        <v>0</v>
      </c>
      <c r="Q340" s="251">
        <f>ROUND(I340*H340,2)</f>
        <v>0</v>
      </c>
      <c r="R340" s="251">
        <f>ROUND(J340*H340,2)</f>
        <v>0</v>
      </c>
      <c r="S340" s="250"/>
      <c r="T340" s="249">
        <f>S340*H340</f>
        <v>0</v>
      </c>
      <c r="U340" s="249">
        <v>0</v>
      </c>
      <c r="V340" s="249">
        <f>U340*H340</f>
        <v>0</v>
      </c>
      <c r="W340" s="249">
        <v>0</v>
      </c>
      <c r="X340" s="248">
        <f>W340*H340</f>
        <v>0</v>
      </c>
      <c r="Y340" s="216"/>
      <c r="Z340" s="216"/>
      <c r="AA340" s="216"/>
      <c r="AB340" s="216"/>
      <c r="AC340" s="216"/>
      <c r="AD340" s="216"/>
      <c r="AE340" s="216"/>
      <c r="AR340" s="148" t="s">
        <v>593</v>
      </c>
      <c r="AT340" s="148" t="s">
        <v>154</v>
      </c>
      <c r="AU340" s="148" t="s">
        <v>89</v>
      </c>
      <c r="AY340" s="220" t="s">
        <v>151</v>
      </c>
      <c r="BE340" s="221">
        <f>IF(O340="základní",K340,0)</f>
        <v>0</v>
      </c>
      <c r="BF340" s="221">
        <f>IF(O340="snížená",K340,0)</f>
        <v>0</v>
      </c>
      <c r="BG340" s="221">
        <f>IF(O340="zákl. přenesená",K340,0)</f>
        <v>0</v>
      </c>
      <c r="BH340" s="221">
        <f>IF(O340="sníž. přenesená",K340,0)</f>
        <v>0</v>
      </c>
      <c r="BI340" s="221">
        <f>IF(O340="nulová",K340,0)</f>
        <v>0</v>
      </c>
      <c r="BJ340" s="220" t="s">
        <v>87</v>
      </c>
      <c r="BK340" s="221">
        <f>ROUND(P340*H340,2)</f>
        <v>0</v>
      </c>
      <c r="BL340" s="220" t="s">
        <v>593</v>
      </c>
      <c r="BM340" s="148" t="s">
        <v>928</v>
      </c>
    </row>
    <row r="341" spans="1:65" s="213" customFormat="1" ht="24.2" customHeight="1">
      <c r="A341" s="216"/>
      <c r="B341" s="234"/>
      <c r="C341" s="233" t="s">
        <v>463</v>
      </c>
      <c r="D341" s="233" t="s">
        <v>154</v>
      </c>
      <c r="E341" s="232" t="s">
        <v>600</v>
      </c>
      <c r="F341" s="228" t="s">
        <v>601</v>
      </c>
      <c r="G341" s="231" t="s">
        <v>287</v>
      </c>
      <c r="H341" s="230">
        <v>1</v>
      </c>
      <c r="I341" s="141"/>
      <c r="J341" s="141"/>
      <c r="K341" s="229">
        <f>ROUND(P341*H341,2)</f>
        <v>0</v>
      </c>
      <c r="L341" s="228" t="s">
        <v>1</v>
      </c>
      <c r="M341" s="217"/>
      <c r="N341" s="143" t="s">
        <v>1</v>
      </c>
      <c r="O341" s="252" t="s">
        <v>42</v>
      </c>
      <c r="P341" s="251">
        <f>I341+J341</f>
        <v>0</v>
      </c>
      <c r="Q341" s="251">
        <f>ROUND(I341*H341,2)</f>
        <v>0</v>
      </c>
      <c r="R341" s="251">
        <f>ROUND(J341*H341,2)</f>
        <v>0</v>
      </c>
      <c r="S341" s="250"/>
      <c r="T341" s="249">
        <f>S341*H341</f>
        <v>0</v>
      </c>
      <c r="U341" s="249">
        <v>0</v>
      </c>
      <c r="V341" s="249">
        <f>U341*H341</f>
        <v>0</v>
      </c>
      <c r="W341" s="249">
        <v>0</v>
      </c>
      <c r="X341" s="248">
        <f>W341*H341</f>
        <v>0</v>
      </c>
      <c r="Y341" s="216"/>
      <c r="Z341" s="216"/>
      <c r="AA341" s="216"/>
      <c r="AB341" s="216"/>
      <c r="AC341" s="216"/>
      <c r="AD341" s="216"/>
      <c r="AE341" s="216"/>
      <c r="AR341" s="148" t="s">
        <v>593</v>
      </c>
      <c r="AT341" s="148" t="s">
        <v>154</v>
      </c>
      <c r="AU341" s="148" t="s">
        <v>89</v>
      </c>
      <c r="AY341" s="220" t="s">
        <v>151</v>
      </c>
      <c r="BE341" s="221">
        <f>IF(O341="základní",K341,0)</f>
        <v>0</v>
      </c>
      <c r="BF341" s="221">
        <f>IF(O341="snížená",K341,0)</f>
        <v>0</v>
      </c>
      <c r="BG341" s="221">
        <f>IF(O341="zákl. přenesená",K341,0)</f>
        <v>0</v>
      </c>
      <c r="BH341" s="221">
        <f>IF(O341="sníž. přenesená",K341,0)</f>
        <v>0</v>
      </c>
      <c r="BI341" s="221">
        <f>IF(O341="nulová",K341,0)</f>
        <v>0</v>
      </c>
      <c r="BJ341" s="220" t="s">
        <v>87</v>
      </c>
      <c r="BK341" s="221">
        <f>ROUND(P341*H341,2)</f>
        <v>0</v>
      </c>
      <c r="BL341" s="220" t="s">
        <v>593</v>
      </c>
      <c r="BM341" s="148" t="s">
        <v>927</v>
      </c>
    </row>
    <row r="342" spans="1:65" s="235" customFormat="1" ht="22.9" customHeight="1">
      <c r="B342" s="247"/>
      <c r="C342" s="242"/>
      <c r="D342" s="246" t="s">
        <v>78</v>
      </c>
      <c r="E342" s="245" t="s">
        <v>603</v>
      </c>
      <c r="F342" s="245" t="s">
        <v>604</v>
      </c>
      <c r="G342" s="242"/>
      <c r="H342" s="242"/>
      <c r="I342" s="244"/>
      <c r="J342" s="244"/>
      <c r="K342" s="243">
        <f>BK342</f>
        <v>0</v>
      </c>
      <c r="L342" s="242"/>
      <c r="M342" s="241"/>
      <c r="N342" s="240"/>
      <c r="O342" s="237"/>
      <c r="P342" s="237"/>
      <c r="Q342" s="239">
        <f>Q343</f>
        <v>0</v>
      </c>
      <c r="R342" s="239">
        <f>R343</f>
        <v>0</v>
      </c>
      <c r="S342" s="237"/>
      <c r="T342" s="238">
        <f>T343</f>
        <v>0</v>
      </c>
      <c r="U342" s="237"/>
      <c r="V342" s="238">
        <f>V343</f>
        <v>0</v>
      </c>
      <c r="W342" s="237"/>
      <c r="X342" s="236">
        <f>X343</f>
        <v>0</v>
      </c>
      <c r="AR342" s="125" t="s">
        <v>173</v>
      </c>
      <c r="AT342" s="132" t="s">
        <v>78</v>
      </c>
      <c r="AU342" s="132" t="s">
        <v>87</v>
      </c>
      <c r="AY342" s="125" t="s">
        <v>151</v>
      </c>
      <c r="BK342" s="133">
        <f>BK343</f>
        <v>0</v>
      </c>
    </row>
    <row r="343" spans="1:65" s="213" customFormat="1" ht="24.2" customHeight="1">
      <c r="A343" s="216"/>
      <c r="B343" s="234"/>
      <c r="C343" s="233" t="s">
        <v>467</v>
      </c>
      <c r="D343" s="233" t="s">
        <v>154</v>
      </c>
      <c r="E343" s="232" t="s">
        <v>606</v>
      </c>
      <c r="F343" s="228" t="s">
        <v>607</v>
      </c>
      <c r="G343" s="231" t="s">
        <v>287</v>
      </c>
      <c r="H343" s="230">
        <v>1</v>
      </c>
      <c r="I343" s="141"/>
      <c r="J343" s="141"/>
      <c r="K343" s="229">
        <f>ROUND(P343*H343,2)</f>
        <v>0</v>
      </c>
      <c r="L343" s="228" t="s">
        <v>1</v>
      </c>
      <c r="M343" s="217"/>
      <c r="N343" s="143" t="s">
        <v>1</v>
      </c>
      <c r="O343" s="252" t="s">
        <v>42</v>
      </c>
      <c r="P343" s="251">
        <f>I343+J343</f>
        <v>0</v>
      </c>
      <c r="Q343" s="251">
        <f>ROUND(I343*H343,2)</f>
        <v>0</v>
      </c>
      <c r="R343" s="251">
        <f>ROUND(J343*H343,2)</f>
        <v>0</v>
      </c>
      <c r="S343" s="250"/>
      <c r="T343" s="249">
        <f>S343*H343</f>
        <v>0</v>
      </c>
      <c r="U343" s="249">
        <v>0</v>
      </c>
      <c r="V343" s="249">
        <f>U343*H343</f>
        <v>0</v>
      </c>
      <c r="W343" s="249">
        <v>0</v>
      </c>
      <c r="X343" s="248">
        <f>W343*H343</f>
        <v>0</v>
      </c>
      <c r="Y343" s="216"/>
      <c r="Z343" s="216"/>
      <c r="AA343" s="216"/>
      <c r="AB343" s="216"/>
      <c r="AC343" s="216"/>
      <c r="AD343" s="216"/>
      <c r="AE343" s="216"/>
      <c r="AR343" s="148" t="s">
        <v>593</v>
      </c>
      <c r="AT343" s="148" t="s">
        <v>154</v>
      </c>
      <c r="AU343" s="148" t="s">
        <v>89</v>
      </c>
      <c r="AY343" s="220" t="s">
        <v>151</v>
      </c>
      <c r="BE343" s="221">
        <f>IF(O343="základní",K343,0)</f>
        <v>0</v>
      </c>
      <c r="BF343" s="221">
        <f>IF(O343="snížená",K343,0)</f>
        <v>0</v>
      </c>
      <c r="BG343" s="221">
        <f>IF(O343="zákl. přenesená",K343,0)</f>
        <v>0</v>
      </c>
      <c r="BH343" s="221">
        <f>IF(O343="sníž. přenesená",K343,0)</f>
        <v>0</v>
      </c>
      <c r="BI343" s="221">
        <f>IF(O343="nulová",K343,0)</f>
        <v>0</v>
      </c>
      <c r="BJ343" s="220" t="s">
        <v>87</v>
      </c>
      <c r="BK343" s="221">
        <f>ROUND(P343*H343,2)</f>
        <v>0</v>
      </c>
      <c r="BL343" s="220" t="s">
        <v>593</v>
      </c>
      <c r="BM343" s="148" t="s">
        <v>926</v>
      </c>
    </row>
    <row r="344" spans="1:65" s="235" customFormat="1" ht="22.9" customHeight="1">
      <c r="B344" s="247"/>
      <c r="C344" s="242"/>
      <c r="D344" s="246" t="s">
        <v>78</v>
      </c>
      <c r="E344" s="245" t="s">
        <v>609</v>
      </c>
      <c r="F344" s="245" t="s">
        <v>610</v>
      </c>
      <c r="G344" s="242"/>
      <c r="H344" s="242"/>
      <c r="I344" s="244"/>
      <c r="J344" s="244"/>
      <c r="K344" s="243">
        <f>BK344</f>
        <v>0</v>
      </c>
      <c r="L344" s="242"/>
      <c r="M344" s="241"/>
      <c r="N344" s="240"/>
      <c r="O344" s="237"/>
      <c r="P344" s="237"/>
      <c r="Q344" s="239">
        <f>Q345</f>
        <v>0</v>
      </c>
      <c r="R344" s="239">
        <f>R345</f>
        <v>0</v>
      </c>
      <c r="S344" s="237"/>
      <c r="T344" s="238">
        <f>T345</f>
        <v>0</v>
      </c>
      <c r="U344" s="237"/>
      <c r="V344" s="238">
        <f>V345</f>
        <v>0</v>
      </c>
      <c r="W344" s="237"/>
      <c r="X344" s="236">
        <f>X345</f>
        <v>0</v>
      </c>
      <c r="AR344" s="125" t="s">
        <v>173</v>
      </c>
      <c r="AT344" s="132" t="s">
        <v>78</v>
      </c>
      <c r="AU344" s="132" t="s">
        <v>87</v>
      </c>
      <c r="AY344" s="125" t="s">
        <v>151</v>
      </c>
      <c r="BK344" s="133">
        <f>BK345</f>
        <v>0</v>
      </c>
    </row>
    <row r="345" spans="1:65" s="213" customFormat="1" ht="16.5" customHeight="1">
      <c r="A345" s="216"/>
      <c r="B345" s="234"/>
      <c r="C345" s="233" t="s">
        <v>472</v>
      </c>
      <c r="D345" s="233" t="s">
        <v>154</v>
      </c>
      <c r="E345" s="232" t="s">
        <v>612</v>
      </c>
      <c r="F345" s="228" t="s">
        <v>613</v>
      </c>
      <c r="G345" s="231" t="s">
        <v>287</v>
      </c>
      <c r="H345" s="230">
        <v>1</v>
      </c>
      <c r="I345" s="141"/>
      <c r="J345" s="141"/>
      <c r="K345" s="229">
        <f>ROUND(P345*H345,2)</f>
        <v>0</v>
      </c>
      <c r="L345" s="228" t="s">
        <v>1</v>
      </c>
      <c r="M345" s="217"/>
      <c r="N345" s="227" t="s">
        <v>1</v>
      </c>
      <c r="O345" s="226" t="s">
        <v>42</v>
      </c>
      <c r="P345" s="225">
        <f>I345+J345</f>
        <v>0</v>
      </c>
      <c r="Q345" s="225">
        <f>ROUND(I345*H345,2)</f>
        <v>0</v>
      </c>
      <c r="R345" s="225">
        <f>ROUND(J345*H345,2)</f>
        <v>0</v>
      </c>
      <c r="S345" s="224"/>
      <c r="T345" s="223">
        <f>S345*H345</f>
        <v>0</v>
      </c>
      <c r="U345" s="223">
        <v>0</v>
      </c>
      <c r="V345" s="223">
        <f>U345*H345</f>
        <v>0</v>
      </c>
      <c r="W345" s="223">
        <v>0</v>
      </c>
      <c r="X345" s="222">
        <f>W345*H345</f>
        <v>0</v>
      </c>
      <c r="Y345" s="216"/>
      <c r="Z345" s="216"/>
      <c r="AA345" s="216"/>
      <c r="AB345" s="216"/>
      <c r="AC345" s="216"/>
      <c r="AD345" s="216"/>
      <c r="AE345" s="216"/>
      <c r="AR345" s="148" t="s">
        <v>593</v>
      </c>
      <c r="AT345" s="148" t="s">
        <v>154</v>
      </c>
      <c r="AU345" s="148" t="s">
        <v>89</v>
      </c>
      <c r="AY345" s="220" t="s">
        <v>151</v>
      </c>
      <c r="BE345" s="221">
        <f>IF(O345="základní",K345,0)</f>
        <v>0</v>
      </c>
      <c r="BF345" s="221">
        <f>IF(O345="snížená",K345,0)</f>
        <v>0</v>
      </c>
      <c r="BG345" s="221">
        <f>IF(O345="zákl. přenesená",K345,0)</f>
        <v>0</v>
      </c>
      <c r="BH345" s="221">
        <f>IF(O345="sníž. přenesená",K345,0)</f>
        <v>0</v>
      </c>
      <c r="BI345" s="221">
        <f>IF(O345="nulová",K345,0)</f>
        <v>0</v>
      </c>
      <c r="BJ345" s="220" t="s">
        <v>87</v>
      </c>
      <c r="BK345" s="221">
        <f>ROUND(P345*H345,2)</f>
        <v>0</v>
      </c>
      <c r="BL345" s="220" t="s">
        <v>593</v>
      </c>
      <c r="BM345" s="148" t="s">
        <v>925</v>
      </c>
    </row>
    <row r="346" spans="1:65" s="213" customFormat="1" ht="6.95" customHeight="1">
      <c r="A346" s="216"/>
      <c r="B346" s="219"/>
      <c r="C346" s="218"/>
      <c r="D346" s="218"/>
      <c r="E346" s="218"/>
      <c r="F346" s="218"/>
      <c r="G346" s="218"/>
      <c r="H346" s="218"/>
      <c r="I346" s="218"/>
      <c r="J346" s="218"/>
      <c r="K346" s="218"/>
      <c r="L346" s="218"/>
      <c r="M346" s="217"/>
      <c r="N346" s="216"/>
      <c r="P346" s="216"/>
      <c r="Q346" s="216"/>
      <c r="R346" s="216"/>
      <c r="S346" s="216"/>
      <c r="T346" s="216"/>
      <c r="U346" s="216"/>
      <c r="V346" s="216"/>
      <c r="W346" s="216"/>
      <c r="X346" s="216"/>
      <c r="Y346" s="216"/>
      <c r="Z346" s="216"/>
      <c r="AA346" s="216"/>
      <c r="AB346" s="216"/>
      <c r="AC346" s="216"/>
      <c r="AD346" s="216"/>
      <c r="AE346" s="216"/>
    </row>
  </sheetData>
  <sheetProtection algorithmName="SHA-512" hashValue="Npe9M+/sAJ9Hn3fxWeGi2pAkU9+/A2LSqzCzhKDSeToKC0zou1I+v25H4JyJ7c/CbrJx4aUPr5AgAeb3IX7Kbg==" saltValue="Gz0tVqnJqe90YlKpG2GTzeGNN/DME8bZ51XBZUCNWwsN5k/IE23lrqpkC8Fy//lokQ8UzGZpzgtD3tmAlKXv4w==" spinCount="100000" sheet="1" objects="1" scenarios="1" formatColumns="0" formatRows="0" autoFilter="0"/>
  <autoFilter ref="C132:L345"/>
  <mergeCells count="9">
    <mergeCell ref="E87:H87"/>
    <mergeCell ref="E123:H123"/>
    <mergeCell ref="E125:H12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3"/>
  <sheetViews>
    <sheetView showGridLines="0" workbookViewId="0">
      <selection activeCell="K29" sqref="K29"/>
    </sheetView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922</v>
      </c>
      <c r="H4" s="19"/>
    </row>
    <row r="5" spans="2:8" ht="12" customHeight="1">
      <c r="B5" s="19"/>
      <c r="C5" s="23" t="s">
        <v>14</v>
      </c>
      <c r="D5" s="375" t="s">
        <v>15</v>
      </c>
      <c r="E5" s="363"/>
      <c r="F5" s="363"/>
      <c r="H5" s="19"/>
    </row>
    <row r="6" spans="2:8" ht="36.950000000000003" customHeight="1">
      <c r="B6" s="19"/>
      <c r="C6" s="25" t="s">
        <v>17</v>
      </c>
      <c r="D6" s="372" t="s">
        <v>18</v>
      </c>
      <c r="E6" s="363"/>
      <c r="F6" s="363"/>
      <c r="H6" s="19"/>
    </row>
    <row r="7" spans="2:8" ht="16.5" customHeight="1">
      <c r="B7" s="19"/>
      <c r="C7" s="26" t="s">
        <v>23</v>
      </c>
      <c r="D7" s="51" t="str">
        <f>'Rekapitulace stavby'!AN8</f>
        <v>15. 6. 2023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15"/>
      <c r="C9" s="116" t="s">
        <v>58</v>
      </c>
      <c r="D9" s="117" t="s">
        <v>59</v>
      </c>
      <c r="E9" s="117" t="s">
        <v>134</v>
      </c>
      <c r="F9" s="118" t="s">
        <v>923</v>
      </c>
      <c r="H9" s="115"/>
    </row>
    <row r="10" spans="2:8" s="1" customFormat="1" ht="26.45" customHeight="1">
      <c r="B10" s="31"/>
      <c r="C10" s="199" t="s">
        <v>84</v>
      </c>
      <c r="D10" s="199" t="s">
        <v>85</v>
      </c>
      <c r="H10" s="31"/>
    </row>
    <row r="11" spans="2:8" s="1" customFormat="1" ht="16.899999999999999" customHeight="1">
      <c r="B11" s="31"/>
      <c r="C11" s="200" t="s">
        <v>95</v>
      </c>
      <c r="D11" s="201" t="s">
        <v>96</v>
      </c>
      <c r="E11" s="202" t="s">
        <v>97</v>
      </c>
      <c r="F11" s="203">
        <v>514.16800000000001</v>
      </c>
      <c r="H11" s="31"/>
    </row>
    <row r="12" spans="2:8" s="1" customFormat="1" ht="16.899999999999999" customHeight="1">
      <c r="B12" s="31"/>
      <c r="C12" s="204" t="s">
        <v>1</v>
      </c>
      <c r="D12" s="204" t="s">
        <v>231</v>
      </c>
      <c r="E12" s="16" t="s">
        <v>1</v>
      </c>
      <c r="F12" s="205">
        <v>514.16800000000001</v>
      </c>
      <c r="H12" s="31"/>
    </row>
    <row r="13" spans="2:8" s="1" customFormat="1" ht="16.899999999999999" customHeight="1">
      <c r="B13" s="31"/>
      <c r="C13" s="204" t="s">
        <v>1</v>
      </c>
      <c r="D13" s="204" t="s">
        <v>162</v>
      </c>
      <c r="E13" s="16" t="s">
        <v>1</v>
      </c>
      <c r="F13" s="205">
        <v>514.16800000000001</v>
      </c>
      <c r="H13" s="31"/>
    </row>
    <row r="14" spans="2:8" s="1" customFormat="1" ht="16.899999999999999" customHeight="1">
      <c r="B14" s="31"/>
      <c r="C14" s="206" t="s">
        <v>924</v>
      </c>
      <c r="H14" s="31"/>
    </row>
    <row r="15" spans="2:8" s="1" customFormat="1" ht="22.5">
      <c r="B15" s="31"/>
      <c r="C15" s="204" t="s">
        <v>225</v>
      </c>
      <c r="D15" s="204" t="s">
        <v>226</v>
      </c>
      <c r="E15" s="16" t="s">
        <v>97</v>
      </c>
      <c r="F15" s="205">
        <v>514.16800000000001</v>
      </c>
      <c r="H15" s="31"/>
    </row>
    <row r="16" spans="2:8" s="1" customFormat="1" ht="16.899999999999999" customHeight="1">
      <c r="B16" s="31"/>
      <c r="C16" s="204" t="s">
        <v>238</v>
      </c>
      <c r="D16" s="204" t="s">
        <v>239</v>
      </c>
      <c r="E16" s="16" t="s">
        <v>97</v>
      </c>
      <c r="F16" s="205">
        <v>543.95100000000002</v>
      </c>
      <c r="H16" s="31"/>
    </row>
    <row r="17" spans="2:8" s="1" customFormat="1" ht="22.5">
      <c r="B17" s="31"/>
      <c r="C17" s="204" t="s">
        <v>381</v>
      </c>
      <c r="D17" s="204" t="s">
        <v>382</v>
      </c>
      <c r="E17" s="16" t="s">
        <v>97</v>
      </c>
      <c r="F17" s="205">
        <v>514.16800000000001</v>
      </c>
      <c r="H17" s="31"/>
    </row>
    <row r="18" spans="2:8" s="1" customFormat="1" ht="16.899999999999999" customHeight="1">
      <c r="B18" s="31"/>
      <c r="C18" s="204" t="s">
        <v>390</v>
      </c>
      <c r="D18" s="204" t="s">
        <v>391</v>
      </c>
      <c r="E18" s="16" t="s">
        <v>190</v>
      </c>
      <c r="F18" s="205">
        <v>771.25199999999995</v>
      </c>
      <c r="H18" s="31"/>
    </row>
    <row r="19" spans="2:8" s="1" customFormat="1" ht="16.899999999999999" customHeight="1">
      <c r="B19" s="31"/>
      <c r="C19" s="204" t="s">
        <v>396</v>
      </c>
      <c r="D19" s="204" t="s">
        <v>397</v>
      </c>
      <c r="E19" s="16" t="s">
        <v>398</v>
      </c>
      <c r="F19" s="205">
        <v>2.129</v>
      </c>
      <c r="H19" s="31"/>
    </row>
    <row r="20" spans="2:8" s="1" customFormat="1" ht="22.5">
      <c r="B20" s="31"/>
      <c r="C20" s="204" t="s">
        <v>246</v>
      </c>
      <c r="D20" s="204" t="s">
        <v>247</v>
      </c>
      <c r="E20" s="16" t="s">
        <v>97</v>
      </c>
      <c r="F20" s="205">
        <v>633.97500000000002</v>
      </c>
      <c r="H20" s="31"/>
    </row>
    <row r="21" spans="2:8" s="1" customFormat="1" ht="22.5">
      <c r="B21" s="31"/>
      <c r="C21" s="204" t="s">
        <v>233</v>
      </c>
      <c r="D21" s="204" t="s">
        <v>234</v>
      </c>
      <c r="E21" s="16" t="s">
        <v>97</v>
      </c>
      <c r="F21" s="205">
        <v>599.26300000000003</v>
      </c>
      <c r="H21" s="31"/>
    </row>
    <row r="22" spans="2:8" s="1" customFormat="1" ht="7.35" customHeight="1">
      <c r="B22" s="43"/>
      <c r="C22" s="44"/>
      <c r="D22" s="44"/>
      <c r="E22" s="44"/>
      <c r="F22" s="44"/>
      <c r="G22" s="44"/>
      <c r="H22" s="31"/>
    </row>
    <row r="23" spans="2:8" s="1" customFormat="1"/>
  </sheetData>
  <sheetProtection algorithmName="SHA-512" hashValue="T1NoXg3ypxzGN+43IM9wKpiTfxtfLvSzRoh62Vwol7gUzhyb9yZPR287uWIdWJw9Bsms6J5kqTAbwa4xCQpO4A==" saltValue="IZfxqfrpBjtAUF1uxGXxbBNsSTG9NQySvSezxrZm2WyR+wye705rvJqo/8x63mUt84XTnCEghljGVS7z5D92P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2023-07-01 - Oprava střec...</vt:lpstr>
      <vt:lpstr>2023-07-03 - Oprava střec...</vt:lpstr>
      <vt:lpstr>2023-06-06 - Oprava střec...</vt:lpstr>
      <vt:lpstr>Seznam figur</vt:lpstr>
      <vt:lpstr>'2023-06-06 - Oprava střec...'!Názvy_tisku</vt:lpstr>
      <vt:lpstr>'2023-07-01 - Oprava střec...'!Názvy_tisku</vt:lpstr>
      <vt:lpstr>'2023-07-03 - Oprava střec...'!Názvy_tisku</vt:lpstr>
      <vt:lpstr>'Rekapitulace stavby'!Názvy_tisku</vt:lpstr>
      <vt:lpstr>'Seznam figur'!Názvy_tisku</vt:lpstr>
      <vt:lpstr>'2023-06-06 - Oprava střec...'!Oblast_tisku</vt:lpstr>
      <vt:lpstr>'2023-07-01 - Oprava střec...'!Oblast_tisku</vt:lpstr>
      <vt:lpstr>'2023-07-03 - Oprava střec...'!Oblast_tisku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DESKTOP-Q7HJR5F\Jindra</dc:creator>
  <cp:lastModifiedBy>Ladislav Pešička</cp:lastModifiedBy>
  <cp:lastPrinted>2024-07-07T19:58:34Z</cp:lastPrinted>
  <dcterms:created xsi:type="dcterms:W3CDTF">2024-07-07T19:56:13Z</dcterms:created>
  <dcterms:modified xsi:type="dcterms:W3CDTF">2024-09-27T07:25:01Z</dcterms:modified>
</cp:coreProperties>
</file>